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9746\Documents\20210217_分析ツール操作説明\31_HP公表用_20210318修正\H27ツールマトメ\"/>
    </mc:Choice>
  </mc:AlternateContent>
  <bookViews>
    <workbookView xWindow="2970" yWindow="-75" windowWidth="15045" windowHeight="6825" tabRatio="799"/>
  </bookViews>
  <sheets>
    <sheet name="入力シート" sheetId="1" r:id="rId1"/>
    <sheet name="総括表" sheetId="2" r:id="rId2"/>
    <sheet name="フロー図" sheetId="3" r:id="rId3"/>
    <sheet name="１次効果" sheetId="4" r:id="rId4"/>
    <sheet name="２次効果" sheetId="5" r:id="rId5"/>
    <sheet name="総合効果" sheetId="6" r:id="rId6"/>
    <sheet name="各種係数" sheetId="8" r:id="rId7"/>
    <sheet name="投入係数" sheetId="9" r:id="rId8"/>
    <sheet name="逆行列(IM)" sheetId="10" r:id="rId9"/>
  </sheets>
  <definedNames>
    <definedName name="_xlnm.Print_Area" localSheetId="3">'１次効果'!$A$1:$AD$53</definedName>
    <definedName name="_xlnm.Print_Area" localSheetId="4">'２次効果'!$A$1:$R$53</definedName>
    <definedName name="_xlnm.Print_Area" localSheetId="2">フロー図!$B$1:$AH$59</definedName>
    <definedName name="_xlnm.Print_Area" localSheetId="1">総括表!$A$1:$G$42</definedName>
    <definedName name="_xlnm.Print_Area" localSheetId="5">総合効果!$A$1:$N$53</definedName>
    <definedName name="_xlnm.Print_Area" localSheetId="0">入力シート!$A$1:$P$54</definedName>
  </definedNames>
  <calcPr calcId="152511" iterate="1" iterateCount="50"/>
</workbook>
</file>

<file path=xl/calcChain.xml><?xml version="1.0" encoding="utf-8"?>
<calcChain xmlns="http://schemas.openxmlformats.org/spreadsheetml/2006/main">
  <c r="N7" i="5" l="1"/>
  <c r="B9" i="2" l="1"/>
  <c r="V8" i="4" l="1"/>
  <c r="F18" i="2" l="1"/>
  <c r="E15" i="2"/>
  <c r="E13" i="2"/>
  <c r="B5" i="2"/>
  <c r="F3" i="2"/>
  <c r="AG3" i="3"/>
  <c r="V52" i="4"/>
  <c r="N52" i="4"/>
  <c r="D52" i="4"/>
  <c r="V51" i="4"/>
  <c r="N51" i="4"/>
  <c r="D51" i="4"/>
  <c r="V50" i="4"/>
  <c r="N50" i="4"/>
  <c r="D50" i="4"/>
  <c r="V49" i="4"/>
  <c r="N49" i="4"/>
  <c r="D49" i="4"/>
  <c r="V48" i="4"/>
  <c r="N48" i="4"/>
  <c r="D48" i="4"/>
  <c r="V47" i="4"/>
  <c r="N47" i="4"/>
  <c r="D47" i="4"/>
  <c r="V46" i="4"/>
  <c r="N46" i="4"/>
  <c r="D46" i="4"/>
  <c r="V45" i="4"/>
  <c r="N45" i="4"/>
  <c r="D45" i="4"/>
  <c r="V44" i="4"/>
  <c r="N44" i="4"/>
  <c r="D44" i="4"/>
  <c r="V43" i="4"/>
  <c r="N43" i="4"/>
  <c r="D43" i="4"/>
  <c r="V42" i="4"/>
  <c r="N42" i="4"/>
  <c r="D42" i="4"/>
  <c r="V41" i="4"/>
  <c r="N41" i="4"/>
  <c r="D41" i="4"/>
  <c r="V40" i="4"/>
  <c r="N40" i="4"/>
  <c r="D40" i="4"/>
  <c r="V39" i="4"/>
  <c r="N39" i="4"/>
  <c r="D39" i="4"/>
  <c r="V38" i="4"/>
  <c r="N38" i="4"/>
  <c r="D38" i="4"/>
  <c r="V37" i="4"/>
  <c r="N37" i="4"/>
  <c r="D37" i="4"/>
  <c r="V36" i="4"/>
  <c r="N36" i="4"/>
  <c r="D36" i="4"/>
  <c r="V35" i="4"/>
  <c r="N35" i="4"/>
  <c r="D35" i="4"/>
  <c r="V34" i="4"/>
  <c r="N34" i="4"/>
  <c r="D34" i="4"/>
  <c r="V33" i="4"/>
  <c r="N33" i="4"/>
  <c r="D33" i="4"/>
  <c r="V32" i="4"/>
  <c r="N32" i="4"/>
  <c r="D32" i="4"/>
  <c r="V31" i="4"/>
  <c r="N31" i="4"/>
  <c r="D31" i="4"/>
  <c r="V30" i="4"/>
  <c r="N30" i="4"/>
  <c r="D30" i="4"/>
  <c r="V29" i="4"/>
  <c r="N29" i="4"/>
  <c r="D29" i="4"/>
  <c r="V28" i="4"/>
  <c r="N28" i="4"/>
  <c r="D28" i="4"/>
  <c r="V27" i="4"/>
  <c r="N27" i="4"/>
  <c r="D27" i="4"/>
  <c r="V26" i="4"/>
  <c r="N26" i="4"/>
  <c r="D26" i="4"/>
  <c r="V25" i="4"/>
  <c r="N25" i="4"/>
  <c r="D25" i="4"/>
  <c r="V24" i="4"/>
  <c r="N24" i="4"/>
  <c r="D24" i="4"/>
  <c r="V23" i="4"/>
  <c r="N23" i="4"/>
  <c r="D23" i="4"/>
  <c r="V22" i="4"/>
  <c r="N22" i="4"/>
  <c r="D22" i="4"/>
  <c r="V21" i="4"/>
  <c r="N21" i="4"/>
  <c r="D21" i="4"/>
  <c r="V20" i="4"/>
  <c r="N20" i="4"/>
  <c r="D20" i="4"/>
  <c r="V19" i="4"/>
  <c r="N19" i="4"/>
  <c r="D19" i="4"/>
  <c r="V18" i="4"/>
  <c r="N18" i="4"/>
  <c r="D18" i="4"/>
  <c r="V17" i="4"/>
  <c r="N17" i="4"/>
  <c r="D17" i="4"/>
  <c r="V16" i="4"/>
  <c r="N16" i="4"/>
  <c r="D16" i="4"/>
  <c r="V15" i="4"/>
  <c r="N15" i="4"/>
  <c r="D15" i="4"/>
  <c r="V14" i="4"/>
  <c r="N14" i="4"/>
  <c r="D14" i="4"/>
  <c r="V13" i="4"/>
  <c r="N13" i="4"/>
  <c r="D13" i="4"/>
  <c r="V12" i="4"/>
  <c r="N12" i="4"/>
  <c r="D12" i="4"/>
  <c r="V11" i="4"/>
  <c r="N11" i="4"/>
  <c r="D11" i="4"/>
  <c r="V10" i="4"/>
  <c r="N10" i="4"/>
  <c r="D10" i="4"/>
  <c r="V9" i="4"/>
  <c r="N9" i="4"/>
  <c r="D9" i="4"/>
  <c r="N8" i="4"/>
  <c r="D8" i="4"/>
  <c r="R7" i="4"/>
  <c r="P7" i="4"/>
  <c r="H7" i="4"/>
  <c r="F7" i="4"/>
  <c r="B4" i="4"/>
  <c r="F7" i="5"/>
  <c r="D7" i="5"/>
  <c r="F6" i="5"/>
  <c r="F5" i="5"/>
  <c r="D5" i="5"/>
  <c r="B4" i="5"/>
  <c r="H7" i="6"/>
  <c r="F7" i="6"/>
  <c r="D7" i="6"/>
  <c r="H6" i="6"/>
  <c r="F6" i="6"/>
  <c r="H5" i="6"/>
  <c r="F5" i="6"/>
  <c r="D5" i="6"/>
  <c r="B4" i="6"/>
  <c r="B15" i="2" l="1"/>
  <c r="B16" i="2"/>
  <c r="Z7" i="4" l="1"/>
  <c r="AB7" i="4" s="1"/>
  <c r="X6" i="4"/>
  <c r="V6" i="4"/>
  <c r="T6" i="4"/>
  <c r="L6" i="4"/>
  <c r="J6" i="4"/>
  <c r="AB5" i="4"/>
  <c r="V5" i="4"/>
  <c r="T5" i="4"/>
  <c r="N5" i="4"/>
  <c r="J5" i="4"/>
  <c r="H7" i="5"/>
  <c r="H6" i="5"/>
  <c r="H5" i="5"/>
  <c r="D6" i="6" l="1"/>
  <c r="D6" i="5"/>
  <c r="J7" i="5"/>
  <c r="L7" i="5" s="1"/>
  <c r="P7" i="5" s="1"/>
  <c r="N53" i="4"/>
  <c r="D53" i="4"/>
  <c r="V53" i="4"/>
  <c r="AD12" i="3" s="1"/>
  <c r="F53" i="1" l="1"/>
  <c r="AA7" i="3" s="1"/>
  <c r="E53" i="1"/>
  <c r="P7" i="3" s="1"/>
  <c r="D53" i="1"/>
  <c r="C7" i="3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L25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4" i="1"/>
  <c r="G53" i="1" l="1"/>
  <c r="P44" i="4" l="1"/>
  <c r="F44" i="4"/>
  <c r="R18" i="4"/>
  <c r="H18" i="4"/>
  <c r="F47" i="4"/>
  <c r="P47" i="4"/>
  <c r="F22" i="4"/>
  <c r="P22" i="4"/>
  <c r="H50" i="4"/>
  <c r="R50" i="4"/>
  <c r="R37" i="4"/>
  <c r="H37" i="4"/>
  <c r="F13" i="4"/>
  <c r="P13" i="4"/>
  <c r="F25" i="4"/>
  <c r="P25" i="4"/>
  <c r="H28" i="4"/>
  <c r="R28" i="4"/>
  <c r="R48" i="4"/>
  <c r="H48" i="4"/>
  <c r="R38" i="4"/>
  <c r="H38" i="4"/>
  <c r="F10" i="4"/>
  <c r="P10" i="4"/>
  <c r="R25" i="4"/>
  <c r="H25" i="4"/>
  <c r="P46" i="4"/>
  <c r="F46" i="4"/>
  <c r="P9" i="4"/>
  <c r="F9" i="4"/>
  <c r="H16" i="4"/>
  <c r="R16" i="4"/>
  <c r="P32" i="4"/>
  <c r="F32" i="4"/>
  <c r="H35" i="4"/>
  <c r="R35" i="4"/>
  <c r="F52" i="4"/>
  <c r="P52" i="4"/>
  <c r="F19" i="4"/>
  <c r="P19" i="4"/>
  <c r="H26" i="4"/>
  <c r="R26" i="4"/>
  <c r="F16" i="4"/>
  <c r="P16" i="4"/>
  <c r="R42" i="4"/>
  <c r="H42" i="4"/>
  <c r="P30" i="4"/>
  <c r="F30" i="4"/>
  <c r="R13" i="4"/>
  <c r="H13" i="4"/>
  <c r="F33" i="4"/>
  <c r="P33" i="4"/>
  <c r="H45" i="4"/>
  <c r="R45" i="4"/>
  <c r="H36" i="4"/>
  <c r="R36" i="4"/>
  <c r="H27" i="4"/>
  <c r="R27" i="4"/>
  <c r="F8" i="4"/>
  <c r="P8" i="4"/>
  <c r="F31" i="4"/>
  <c r="P31" i="4"/>
  <c r="P12" i="4"/>
  <c r="F12" i="4"/>
  <c r="R14" i="4"/>
  <c r="H14" i="4"/>
  <c r="P18" i="4"/>
  <c r="T18" i="4" s="1"/>
  <c r="F18" i="4"/>
  <c r="J18" i="4" s="1"/>
  <c r="H46" i="4"/>
  <c r="R46" i="4"/>
  <c r="R33" i="4"/>
  <c r="H33" i="4"/>
  <c r="P21" i="4"/>
  <c r="F21" i="4"/>
  <c r="H24" i="4"/>
  <c r="R24" i="4"/>
  <c r="P49" i="4"/>
  <c r="F49" i="4"/>
  <c r="H40" i="4"/>
  <c r="R40" i="4"/>
  <c r="R44" i="4"/>
  <c r="H44" i="4"/>
  <c r="F39" i="4"/>
  <c r="P39" i="4"/>
  <c r="F27" i="4"/>
  <c r="P27" i="4"/>
  <c r="H47" i="4"/>
  <c r="R47" i="4"/>
  <c r="R34" i="4"/>
  <c r="H34" i="4"/>
  <c r="P38" i="4"/>
  <c r="F38" i="4"/>
  <c r="R21" i="4"/>
  <c r="H21" i="4"/>
  <c r="H41" i="4"/>
  <c r="R41" i="4"/>
  <c r="R12" i="4"/>
  <c r="H12" i="4"/>
  <c r="F28" i="4"/>
  <c r="J28" i="4" s="1"/>
  <c r="P28" i="4"/>
  <c r="T28" i="4" s="1"/>
  <c r="H31" i="4"/>
  <c r="R31" i="4"/>
  <c r="H51" i="4"/>
  <c r="R51" i="4"/>
  <c r="P48" i="4"/>
  <c r="F48" i="4"/>
  <c r="P15" i="4"/>
  <c r="F15" i="4"/>
  <c r="H22" i="4"/>
  <c r="R22" i="4"/>
  <c r="P51" i="4"/>
  <c r="F51" i="4"/>
  <c r="P26" i="4"/>
  <c r="F26" i="4"/>
  <c r="F42" i="4"/>
  <c r="J42" i="4" s="1"/>
  <c r="P42" i="4"/>
  <c r="H9" i="4"/>
  <c r="R9" i="4"/>
  <c r="H23" i="4"/>
  <c r="R23" i="4"/>
  <c r="F29" i="4"/>
  <c r="P29" i="4"/>
  <c r="P41" i="4"/>
  <c r="F41" i="4"/>
  <c r="R32" i="4"/>
  <c r="H32" i="4"/>
  <c r="R52" i="4"/>
  <c r="H52" i="4"/>
  <c r="P11" i="4"/>
  <c r="F11" i="4"/>
  <c r="F35" i="4"/>
  <c r="J35" i="4" s="1"/>
  <c r="P35" i="4"/>
  <c r="T35" i="4" s="1"/>
  <c r="R19" i="4"/>
  <c r="H19" i="4"/>
  <c r="R10" i="4"/>
  <c r="H10" i="4"/>
  <c r="P14" i="4"/>
  <c r="T14" i="4" s="1"/>
  <c r="F14" i="4"/>
  <c r="J14" i="4" s="1"/>
  <c r="P20" i="4"/>
  <c r="F20" i="4"/>
  <c r="R29" i="4"/>
  <c r="H29" i="4"/>
  <c r="F50" i="4"/>
  <c r="P50" i="4"/>
  <c r="F17" i="4"/>
  <c r="P17" i="4"/>
  <c r="R11" i="4"/>
  <c r="H11" i="4"/>
  <c r="R20" i="4"/>
  <c r="H20" i="4"/>
  <c r="P45" i="4"/>
  <c r="F45" i="4"/>
  <c r="J45" i="4" s="1"/>
  <c r="F36" i="4"/>
  <c r="P36" i="4"/>
  <c r="R39" i="4"/>
  <c r="H39" i="4"/>
  <c r="P23" i="4"/>
  <c r="F23" i="4"/>
  <c r="F43" i="4"/>
  <c r="P43" i="4"/>
  <c r="H30" i="4"/>
  <c r="R30" i="4"/>
  <c r="P34" i="4"/>
  <c r="F34" i="4"/>
  <c r="R17" i="4"/>
  <c r="H17" i="4"/>
  <c r="F37" i="4"/>
  <c r="P37" i="4"/>
  <c r="R49" i="4"/>
  <c r="H49" i="4"/>
  <c r="H8" i="4"/>
  <c r="R8" i="4"/>
  <c r="P24" i="4"/>
  <c r="F24" i="4"/>
  <c r="H15" i="4"/>
  <c r="R15" i="4"/>
  <c r="J38" i="4" l="1"/>
  <c r="T42" i="4"/>
  <c r="T38" i="4"/>
  <c r="T48" i="4"/>
  <c r="T37" i="4"/>
  <c r="J37" i="4"/>
  <c r="T45" i="4"/>
  <c r="J27" i="4"/>
  <c r="J26" i="4"/>
  <c r="J48" i="4"/>
  <c r="J23" i="4"/>
  <c r="T27" i="4"/>
  <c r="T23" i="4"/>
  <c r="T16" i="4"/>
  <c r="T26" i="4"/>
  <c r="T20" i="4"/>
  <c r="T50" i="4"/>
  <c r="J34" i="4"/>
  <c r="T36" i="4"/>
  <c r="T24" i="4"/>
  <c r="T41" i="4"/>
  <c r="J50" i="4"/>
  <c r="T51" i="4"/>
  <c r="J24" i="4"/>
  <c r="J41" i="4"/>
  <c r="T34" i="4"/>
  <c r="J36" i="4"/>
  <c r="J16" i="4"/>
  <c r="J20" i="4"/>
  <c r="J12" i="4"/>
  <c r="P53" i="4"/>
  <c r="P40" i="4" s="1"/>
  <c r="T40" i="4" s="1"/>
  <c r="T8" i="4"/>
  <c r="T52" i="4"/>
  <c r="J32" i="4"/>
  <c r="T12" i="4"/>
  <c r="J8" i="4"/>
  <c r="F53" i="4"/>
  <c r="F40" i="4" s="1"/>
  <c r="J40" i="4" s="1"/>
  <c r="J52" i="4"/>
  <c r="T32" i="4"/>
  <c r="T29" i="4"/>
  <c r="J51" i="4"/>
  <c r="J15" i="4"/>
  <c r="T39" i="4"/>
  <c r="J30" i="4"/>
  <c r="J9" i="4"/>
  <c r="T13" i="4"/>
  <c r="J29" i="4"/>
  <c r="T15" i="4"/>
  <c r="J39" i="4"/>
  <c r="T30" i="4"/>
  <c r="T9" i="4"/>
  <c r="J13" i="4"/>
  <c r="J49" i="4"/>
  <c r="J21" i="4"/>
  <c r="T31" i="4"/>
  <c r="T10" i="4"/>
  <c r="T22" i="4"/>
  <c r="T49" i="4"/>
  <c r="T21" i="4"/>
  <c r="J31" i="4"/>
  <c r="J10" i="4"/>
  <c r="J22" i="4"/>
  <c r="R53" i="4"/>
  <c r="R43" i="4" s="1"/>
  <c r="T43" i="4" s="1"/>
  <c r="T17" i="4"/>
  <c r="J11" i="4"/>
  <c r="T33" i="4"/>
  <c r="T19" i="4"/>
  <c r="J46" i="4"/>
  <c r="T25" i="4"/>
  <c r="T47" i="4"/>
  <c r="J44" i="4"/>
  <c r="H53" i="4"/>
  <c r="H43" i="4" s="1"/>
  <c r="J43" i="4" s="1"/>
  <c r="J17" i="4"/>
  <c r="T11" i="4"/>
  <c r="J33" i="4"/>
  <c r="J19" i="4"/>
  <c r="T46" i="4"/>
  <c r="J25" i="4"/>
  <c r="J47" i="4"/>
  <c r="T44" i="4"/>
  <c r="J53" i="4" l="1"/>
  <c r="T53" i="4"/>
  <c r="S12" i="3" s="1"/>
  <c r="L31" i="4" l="1"/>
  <c r="X31" i="4" s="1"/>
  <c r="L23" i="4"/>
  <c r="X23" i="4" s="1"/>
  <c r="L51" i="4"/>
  <c r="X51" i="4" s="1"/>
  <c r="L19" i="4"/>
  <c r="X19" i="4" s="1"/>
  <c r="L39" i="4"/>
  <c r="X39" i="4" s="1"/>
  <c r="L47" i="4"/>
  <c r="X47" i="4" s="1"/>
  <c r="L15" i="4"/>
  <c r="X15" i="4" s="1"/>
  <c r="L27" i="4"/>
  <c r="X27" i="4" s="1"/>
  <c r="L43" i="4"/>
  <c r="X43" i="4" s="1"/>
  <c r="L11" i="4"/>
  <c r="X11" i="4" s="1"/>
  <c r="L35" i="4"/>
  <c r="X35" i="4" s="1"/>
  <c r="L20" i="4" l="1"/>
  <c r="X20" i="4" s="1"/>
  <c r="L42" i="4"/>
  <c r="X42" i="4" s="1"/>
  <c r="D43" i="6"/>
  <c r="H43" i="1"/>
  <c r="D43" i="5"/>
  <c r="L24" i="4"/>
  <c r="X24" i="4" s="1"/>
  <c r="L26" i="4"/>
  <c r="X26" i="4" s="1"/>
  <c r="H47" i="1"/>
  <c r="D47" i="5"/>
  <c r="D47" i="6"/>
  <c r="L28" i="4"/>
  <c r="X28" i="4" s="1"/>
  <c r="L13" i="4"/>
  <c r="X13" i="4" s="1"/>
  <c r="L34" i="4"/>
  <c r="X34" i="4" s="1"/>
  <c r="L10" i="4"/>
  <c r="X10" i="4" s="1"/>
  <c r="D51" i="6"/>
  <c r="H51" i="1"/>
  <c r="D51" i="5"/>
  <c r="L41" i="4"/>
  <c r="X41" i="4" s="1"/>
  <c r="L32" i="4"/>
  <c r="X32" i="4" s="1"/>
  <c r="L18" i="4"/>
  <c r="X18" i="4" s="1"/>
  <c r="L9" i="4"/>
  <c r="X9" i="4" s="1"/>
  <c r="D39" i="5"/>
  <c r="H39" i="1"/>
  <c r="D39" i="6"/>
  <c r="L40" i="4"/>
  <c r="X40" i="4" s="1"/>
  <c r="L37" i="4"/>
  <c r="X37" i="4" s="1"/>
  <c r="L17" i="4"/>
  <c r="X17" i="4" s="1"/>
  <c r="L38" i="4"/>
  <c r="X38" i="4" s="1"/>
  <c r="D11" i="5"/>
  <c r="H11" i="1"/>
  <c r="D11" i="6"/>
  <c r="H23" i="1"/>
  <c r="D23" i="6"/>
  <c r="D23" i="5"/>
  <c r="L22" i="4"/>
  <c r="X22" i="4" s="1"/>
  <c r="D31" i="5"/>
  <c r="D31" i="6"/>
  <c r="H31" i="1"/>
  <c r="L21" i="4"/>
  <c r="X21" i="4" s="1"/>
  <c r="L36" i="4"/>
  <c r="X36" i="4" s="1"/>
  <c r="L30" i="4"/>
  <c r="X30" i="4" s="1"/>
  <c r="L12" i="4"/>
  <c r="X12" i="4" s="1"/>
  <c r="L44" i="4"/>
  <c r="X44" i="4" s="1"/>
  <c r="L45" i="4"/>
  <c r="X45" i="4" s="1"/>
  <c r="L25" i="4"/>
  <c r="X25" i="4" s="1"/>
  <c r="L46" i="4"/>
  <c r="X46" i="4" s="1"/>
  <c r="D15" i="6"/>
  <c r="D15" i="5"/>
  <c r="H15" i="1"/>
  <c r="D19" i="6"/>
  <c r="H19" i="1"/>
  <c r="D19" i="5"/>
  <c r="L52" i="4"/>
  <c r="X52" i="4" s="1"/>
  <c r="L50" i="4"/>
  <c r="X50" i="4" s="1"/>
  <c r="D27" i="6"/>
  <c r="D27" i="5"/>
  <c r="H27" i="1"/>
  <c r="L29" i="4"/>
  <c r="X29" i="4" s="1"/>
  <c r="L16" i="4"/>
  <c r="X16" i="4" s="1"/>
  <c r="L48" i="4"/>
  <c r="X48" i="4" s="1"/>
  <c r="L49" i="4"/>
  <c r="X49" i="4" s="1"/>
  <c r="L33" i="4"/>
  <c r="X33" i="4" s="1"/>
  <c r="L14" i="4"/>
  <c r="X14" i="4" s="1"/>
  <c r="D35" i="5"/>
  <c r="H35" i="1"/>
  <c r="D35" i="6"/>
  <c r="D40" i="5" l="1"/>
  <c r="D40" i="6"/>
  <c r="H40" i="1"/>
  <c r="D9" i="5"/>
  <c r="H9" i="1"/>
  <c r="D9" i="6"/>
  <c r="D14" i="6"/>
  <c r="D14" i="5"/>
  <c r="H14" i="1"/>
  <c r="H25" i="1"/>
  <c r="D25" i="5"/>
  <c r="D25" i="6"/>
  <c r="D12" i="6"/>
  <c r="D12" i="5"/>
  <c r="H12" i="1"/>
  <c r="D18" i="5"/>
  <c r="D18" i="6"/>
  <c r="H18" i="1"/>
  <c r="D13" i="5"/>
  <c r="D13" i="6"/>
  <c r="H13" i="1"/>
  <c r="D22" i="6"/>
  <c r="D22" i="5"/>
  <c r="H22" i="1"/>
  <c r="H29" i="1"/>
  <c r="D29" i="5"/>
  <c r="D29" i="6"/>
  <c r="D41" i="6"/>
  <c r="D41" i="5"/>
  <c r="H41" i="1"/>
  <c r="D45" i="5"/>
  <c r="H45" i="1"/>
  <c r="D45" i="6"/>
  <c r="D28" i="6"/>
  <c r="H28" i="1"/>
  <c r="D28" i="5"/>
  <c r="D42" i="5"/>
  <c r="D42" i="6"/>
  <c r="H42" i="1"/>
  <c r="H46" i="1"/>
  <c r="D46" i="6"/>
  <c r="D46" i="5"/>
  <c r="L8" i="4"/>
  <c r="D33" i="5"/>
  <c r="D33" i="6"/>
  <c r="H33" i="1"/>
  <c r="D10" i="6"/>
  <c r="H10" i="1"/>
  <c r="D10" i="5"/>
  <c r="D16" i="6"/>
  <c r="H16" i="1"/>
  <c r="D16" i="5"/>
  <c r="D52" i="5"/>
  <c r="H52" i="1"/>
  <c r="D52" i="6"/>
  <c r="D44" i="6"/>
  <c r="D44" i="5"/>
  <c r="H44" i="1"/>
  <c r="H21" i="1"/>
  <c r="D21" i="6"/>
  <c r="D21" i="5"/>
  <c r="D37" i="5"/>
  <c r="H37" i="1"/>
  <c r="D37" i="6"/>
  <c r="D34" i="5"/>
  <c r="H34" i="1"/>
  <c r="D34" i="6"/>
  <c r="D24" i="5"/>
  <c r="D24" i="6"/>
  <c r="H24" i="1"/>
  <c r="H17" i="1"/>
  <c r="D17" i="5"/>
  <c r="D17" i="6"/>
  <c r="H30" i="1"/>
  <c r="D30" i="6"/>
  <c r="D30" i="5"/>
  <c r="H32" i="1"/>
  <c r="D32" i="6"/>
  <c r="D32" i="5"/>
  <c r="D49" i="6"/>
  <c r="H49" i="1"/>
  <c r="D49" i="5"/>
  <c r="D36" i="6"/>
  <c r="H36" i="1"/>
  <c r="D36" i="5"/>
  <c r="H38" i="1"/>
  <c r="D38" i="6"/>
  <c r="D38" i="5"/>
  <c r="D50" i="6"/>
  <c r="H50" i="1"/>
  <c r="D50" i="5"/>
  <c r="H26" i="1"/>
  <c r="D26" i="6"/>
  <c r="D26" i="5"/>
  <c r="H20" i="1"/>
  <c r="D20" i="6"/>
  <c r="D20" i="5"/>
  <c r="D48" i="5"/>
  <c r="H48" i="1"/>
  <c r="D48" i="6"/>
  <c r="X8" i="4" l="1"/>
  <c r="L53" i="4"/>
  <c r="J12" i="3" s="1"/>
  <c r="D8" i="5" l="1"/>
  <c r="H8" i="1"/>
  <c r="H53" i="1" s="1"/>
  <c r="E14" i="2" s="1"/>
  <c r="Z8" i="4" a="1"/>
  <c r="X53" i="4"/>
  <c r="C15" i="3" s="1"/>
  <c r="C28" i="2" s="1"/>
  <c r="D8" i="6"/>
  <c r="D53" i="6" s="1"/>
  <c r="AF21" i="3" a="1"/>
  <c r="AF21" i="3" s="1"/>
  <c r="C32" i="2" s="1"/>
  <c r="AC21" i="3" a="1"/>
  <c r="AC21" i="3" s="1"/>
  <c r="C31" i="2" s="1"/>
  <c r="Z45" i="4" l="1"/>
  <c r="AB45" i="4" s="1"/>
  <c r="Z25" i="4"/>
  <c r="AB25" i="4" s="1"/>
  <c r="Z30" i="4"/>
  <c r="AB30" i="4" s="1"/>
  <c r="Z17" i="4"/>
  <c r="AB17" i="4" s="1"/>
  <c r="Z27" i="4"/>
  <c r="AB27" i="4" s="1"/>
  <c r="Z14" i="4"/>
  <c r="AB14" i="4" s="1"/>
  <c r="Z38" i="4"/>
  <c r="AB38" i="4" s="1"/>
  <c r="Z50" i="4"/>
  <c r="AB50" i="4" s="1"/>
  <c r="Z34" i="4"/>
  <c r="AB34" i="4" s="1"/>
  <c r="Z8" i="4"/>
  <c r="Z29" i="4"/>
  <c r="AB29" i="4" s="1"/>
  <c r="Z16" i="4"/>
  <c r="AB16" i="4" s="1"/>
  <c r="Z33" i="4"/>
  <c r="AB33" i="4" s="1"/>
  <c r="Z20" i="4"/>
  <c r="AB20" i="4" s="1"/>
  <c r="Z39" i="4"/>
  <c r="AB39" i="4" s="1"/>
  <c r="Z36" i="4"/>
  <c r="AB36" i="4" s="1"/>
  <c r="Z23" i="4"/>
  <c r="AB23" i="4" s="1"/>
  <c r="Z43" i="4"/>
  <c r="AB43" i="4" s="1"/>
  <c r="Z41" i="4"/>
  <c r="AB41" i="4" s="1"/>
  <c r="Z11" i="4"/>
  <c r="AB11" i="4" s="1"/>
  <c r="Z18" i="4"/>
  <c r="AB18" i="4" s="1"/>
  <c r="Z21" i="4"/>
  <c r="AB21" i="4" s="1"/>
  <c r="Z22" i="4"/>
  <c r="AB22" i="4" s="1"/>
  <c r="Z44" i="4"/>
  <c r="AB44" i="4" s="1"/>
  <c r="Z13" i="4"/>
  <c r="AB13" i="4" s="1"/>
  <c r="Z47" i="4"/>
  <c r="AB47" i="4" s="1"/>
  <c r="Z52" i="4"/>
  <c r="AB52" i="4" s="1"/>
  <c r="Z12" i="4"/>
  <c r="AB12" i="4" s="1"/>
  <c r="Z10" i="4"/>
  <c r="AB10" i="4" s="1"/>
  <c r="Z31" i="4"/>
  <c r="AB31" i="4" s="1"/>
  <c r="Z49" i="4"/>
  <c r="AB49" i="4" s="1"/>
  <c r="Z15" i="4"/>
  <c r="AB15" i="4" s="1"/>
  <c r="Z24" i="4"/>
  <c r="AB24" i="4" s="1"/>
  <c r="Z9" i="4"/>
  <c r="AB9" i="4" s="1"/>
  <c r="Z32" i="4"/>
  <c r="AB32" i="4" s="1"/>
  <c r="Z42" i="4"/>
  <c r="AB42" i="4" s="1"/>
  <c r="Z51" i="4"/>
  <c r="AB51" i="4" s="1"/>
  <c r="Z26" i="4"/>
  <c r="AB26" i="4" s="1"/>
  <c r="Z48" i="4"/>
  <c r="AB48" i="4" s="1"/>
  <c r="Z46" i="4"/>
  <c r="AB46" i="4" s="1"/>
  <c r="Z28" i="4"/>
  <c r="AB28" i="4" s="1"/>
  <c r="Z19" i="4"/>
  <c r="AB19" i="4" s="1"/>
  <c r="Z40" i="4"/>
  <c r="AB40" i="4" s="1"/>
  <c r="Z37" i="4"/>
  <c r="AB37" i="4" s="1"/>
  <c r="Z35" i="4"/>
  <c r="AB35" i="4" s="1"/>
  <c r="D53" i="5"/>
  <c r="Z53" i="4" l="1"/>
  <c r="C21" i="3" s="1"/>
  <c r="AB8" i="4"/>
  <c r="AD8" i="4" l="1" a="1"/>
  <c r="AB53" i="4"/>
  <c r="C27" i="3" s="1"/>
  <c r="AD12" i="4" l="1"/>
  <c r="AD29" i="4"/>
  <c r="AD19" i="4"/>
  <c r="AD47" i="4"/>
  <c r="AD45" i="4"/>
  <c r="AD9" i="4"/>
  <c r="AD36" i="4"/>
  <c r="AD26" i="4"/>
  <c r="AD42" i="4"/>
  <c r="AD28" i="4"/>
  <c r="AD49" i="4"/>
  <c r="AD32" i="4"/>
  <c r="AD37" i="4"/>
  <c r="AD17" i="4"/>
  <c r="AD16" i="4"/>
  <c r="AD24" i="4"/>
  <c r="AD38" i="4"/>
  <c r="AD43" i="4"/>
  <c r="AD46" i="4"/>
  <c r="AD31" i="4"/>
  <c r="AD44" i="4"/>
  <c r="AD34" i="4"/>
  <c r="AD20" i="4"/>
  <c r="AD22" i="4"/>
  <c r="AD25" i="4"/>
  <c r="AD41" i="4"/>
  <c r="AD27" i="4"/>
  <c r="AD8" i="4"/>
  <c r="AD21" i="4"/>
  <c r="AD30" i="4"/>
  <c r="AD48" i="4"/>
  <c r="AD10" i="4"/>
  <c r="AD23" i="4"/>
  <c r="AD14" i="4"/>
  <c r="AD11" i="4"/>
  <c r="AD50" i="4"/>
  <c r="AD33" i="4"/>
  <c r="AD18" i="4"/>
  <c r="AD52" i="4"/>
  <c r="AD51" i="4"/>
  <c r="AD15" i="4"/>
  <c r="AD40" i="4"/>
  <c r="AD35" i="4"/>
  <c r="AD39" i="4"/>
  <c r="AD13" i="4"/>
  <c r="P21" i="3" a="1"/>
  <c r="P21" i="3" s="1"/>
  <c r="E39" i="3" l="1" a="1"/>
  <c r="E39" i="3" s="1"/>
  <c r="D30" i="2" s="1"/>
  <c r="F40" i="6"/>
  <c r="F40" i="5"/>
  <c r="H40" i="5" s="1"/>
  <c r="J40" i="5" s="1"/>
  <c r="L40" i="5" s="1"/>
  <c r="F14" i="6"/>
  <c r="F14" i="5"/>
  <c r="H14" i="5" s="1"/>
  <c r="J14" i="5" s="1"/>
  <c r="L14" i="5" s="1"/>
  <c r="F41" i="5"/>
  <c r="H41" i="5" s="1"/>
  <c r="J41" i="5" s="1"/>
  <c r="L41" i="5" s="1"/>
  <c r="F41" i="6"/>
  <c r="F43" i="6"/>
  <c r="F43" i="5"/>
  <c r="H43" i="5" s="1"/>
  <c r="J43" i="5" s="1"/>
  <c r="L43" i="5" s="1"/>
  <c r="F28" i="5"/>
  <c r="H28" i="5" s="1"/>
  <c r="J28" i="5" s="1"/>
  <c r="L28" i="5" s="1"/>
  <c r="F28" i="6"/>
  <c r="F29" i="6"/>
  <c r="F29" i="5"/>
  <c r="H29" i="5" s="1"/>
  <c r="J29" i="5" s="1"/>
  <c r="L29" i="5" s="1"/>
  <c r="F51" i="5"/>
  <c r="H51" i="5" s="1"/>
  <c r="J51" i="5" s="1"/>
  <c r="L51" i="5" s="1"/>
  <c r="F51" i="6"/>
  <c r="F10" i="6"/>
  <c r="F10" i="5"/>
  <c r="H10" i="5" s="1"/>
  <c r="J10" i="5" s="1"/>
  <c r="L10" i="5" s="1"/>
  <c r="F22" i="5"/>
  <c r="H22" i="5" s="1"/>
  <c r="J22" i="5" s="1"/>
  <c r="L22" i="5" s="1"/>
  <c r="F22" i="6"/>
  <c r="F24" i="6"/>
  <c r="F24" i="5"/>
  <c r="H24" i="5" s="1"/>
  <c r="J24" i="5" s="1"/>
  <c r="L24" i="5" s="1"/>
  <c r="F26" i="5"/>
  <c r="H26" i="5" s="1"/>
  <c r="J26" i="5" s="1"/>
  <c r="L26" i="5" s="1"/>
  <c r="F26" i="6"/>
  <c r="F18" i="5"/>
  <c r="H18" i="5" s="1"/>
  <c r="J18" i="5" s="1"/>
  <c r="L18" i="5" s="1"/>
  <c r="F18" i="6"/>
  <c r="F30" i="6"/>
  <c r="F30" i="5"/>
  <c r="H30" i="5" s="1"/>
  <c r="J30" i="5" s="1"/>
  <c r="L30" i="5" s="1"/>
  <c r="F34" i="6"/>
  <c r="F34" i="5"/>
  <c r="H34" i="5" s="1"/>
  <c r="J34" i="5" s="1"/>
  <c r="L34" i="5" s="1"/>
  <c r="F17" i="5"/>
  <c r="H17" i="5" s="1"/>
  <c r="J17" i="5" s="1"/>
  <c r="L17" i="5" s="1"/>
  <c r="F17" i="6"/>
  <c r="F9" i="5"/>
  <c r="H9" i="5" s="1"/>
  <c r="J9" i="5" s="1"/>
  <c r="L9" i="5" s="1"/>
  <c r="F9" i="6"/>
  <c r="F20" i="5"/>
  <c r="H20" i="5" s="1"/>
  <c r="J20" i="5" s="1"/>
  <c r="L20" i="5" s="1"/>
  <c r="F20" i="6"/>
  <c r="F13" i="6"/>
  <c r="F13" i="5"/>
  <c r="H13" i="5" s="1"/>
  <c r="J13" i="5" s="1"/>
  <c r="L13" i="5" s="1"/>
  <c r="F33" i="5"/>
  <c r="H33" i="5" s="1"/>
  <c r="J33" i="5" s="1"/>
  <c r="L33" i="5" s="1"/>
  <c r="F33" i="6"/>
  <c r="F21" i="5"/>
  <c r="H21" i="5" s="1"/>
  <c r="J21" i="5" s="1"/>
  <c r="L21" i="5" s="1"/>
  <c r="F21" i="6"/>
  <c r="F44" i="6"/>
  <c r="F44" i="5"/>
  <c r="H44" i="5" s="1"/>
  <c r="J44" i="5" s="1"/>
  <c r="L44" i="5" s="1"/>
  <c r="F37" i="5"/>
  <c r="H37" i="5" s="1"/>
  <c r="J37" i="5" s="1"/>
  <c r="L37" i="5" s="1"/>
  <c r="F37" i="6"/>
  <c r="F45" i="5"/>
  <c r="H45" i="5" s="1"/>
  <c r="J45" i="5" s="1"/>
  <c r="L45" i="5" s="1"/>
  <c r="F45" i="6"/>
  <c r="F48" i="6"/>
  <c r="F48" i="5"/>
  <c r="H48" i="5" s="1"/>
  <c r="J48" i="5" s="1"/>
  <c r="L48" i="5" s="1"/>
  <c r="F16" i="6"/>
  <c r="F16" i="5"/>
  <c r="H16" i="5" s="1"/>
  <c r="J16" i="5" s="1"/>
  <c r="L16" i="5" s="1"/>
  <c r="F39" i="5"/>
  <c r="H39" i="5" s="1"/>
  <c r="J39" i="5" s="1"/>
  <c r="L39" i="5" s="1"/>
  <c r="F39" i="6"/>
  <c r="F50" i="6"/>
  <c r="F50" i="5"/>
  <c r="H50" i="5" s="1"/>
  <c r="J50" i="5" s="1"/>
  <c r="L50" i="5" s="1"/>
  <c r="AD53" i="4"/>
  <c r="C33" i="3" s="1"/>
  <c r="D28" i="2" s="1"/>
  <c r="F8" i="6"/>
  <c r="F8" i="5"/>
  <c r="R39" i="3" a="1"/>
  <c r="R39" i="3" s="1"/>
  <c r="D32" i="2" s="1"/>
  <c r="O39" i="3" a="1"/>
  <c r="O39" i="3" s="1"/>
  <c r="D31" i="2" s="1"/>
  <c r="F31" i="5"/>
  <c r="H31" i="5" s="1"/>
  <c r="J31" i="5" s="1"/>
  <c r="L31" i="5" s="1"/>
  <c r="F31" i="6"/>
  <c r="F32" i="5"/>
  <c r="H32" i="5" s="1"/>
  <c r="J32" i="5" s="1"/>
  <c r="L32" i="5" s="1"/>
  <c r="F32" i="6"/>
  <c r="F47" i="5"/>
  <c r="H47" i="5" s="1"/>
  <c r="J47" i="5" s="1"/>
  <c r="L47" i="5" s="1"/>
  <c r="F47" i="6"/>
  <c r="F52" i="5"/>
  <c r="H52" i="5" s="1"/>
  <c r="J52" i="5" s="1"/>
  <c r="L52" i="5" s="1"/>
  <c r="F52" i="6"/>
  <c r="F36" i="6"/>
  <c r="F36" i="5"/>
  <c r="H36" i="5" s="1"/>
  <c r="J36" i="5" s="1"/>
  <c r="L36" i="5" s="1"/>
  <c r="F35" i="6"/>
  <c r="F35" i="5"/>
  <c r="H35" i="5" s="1"/>
  <c r="J35" i="5" s="1"/>
  <c r="L35" i="5" s="1"/>
  <c r="F11" i="6"/>
  <c r="F11" i="5"/>
  <c r="H11" i="5" s="1"/>
  <c r="J11" i="5" s="1"/>
  <c r="L11" i="5" s="1"/>
  <c r="F27" i="6"/>
  <c r="F27" i="5"/>
  <c r="H27" i="5" s="1"/>
  <c r="J27" i="5" s="1"/>
  <c r="L27" i="5" s="1"/>
  <c r="F46" i="6"/>
  <c r="F46" i="5"/>
  <c r="H46" i="5" s="1"/>
  <c r="J46" i="5" s="1"/>
  <c r="L46" i="5" s="1"/>
  <c r="F49" i="6"/>
  <c r="F49" i="5"/>
  <c r="H49" i="5" s="1"/>
  <c r="J49" i="5" s="1"/>
  <c r="L49" i="5" s="1"/>
  <c r="F19" i="5"/>
  <c r="H19" i="5" s="1"/>
  <c r="J19" i="5" s="1"/>
  <c r="L19" i="5" s="1"/>
  <c r="F19" i="6"/>
  <c r="F15" i="5"/>
  <c r="H15" i="5" s="1"/>
  <c r="J15" i="5" s="1"/>
  <c r="L15" i="5" s="1"/>
  <c r="F15" i="6"/>
  <c r="F23" i="5"/>
  <c r="H23" i="5" s="1"/>
  <c r="J23" i="5" s="1"/>
  <c r="L23" i="5" s="1"/>
  <c r="F23" i="6"/>
  <c r="F25" i="5"/>
  <c r="H25" i="5" s="1"/>
  <c r="J25" i="5" s="1"/>
  <c r="L25" i="5" s="1"/>
  <c r="F25" i="6"/>
  <c r="F38" i="6"/>
  <c r="F38" i="5"/>
  <c r="H38" i="5" s="1"/>
  <c r="J38" i="5" s="1"/>
  <c r="L38" i="5" s="1"/>
  <c r="F42" i="6"/>
  <c r="F42" i="5"/>
  <c r="H42" i="5" s="1"/>
  <c r="J42" i="5" s="1"/>
  <c r="L42" i="5" s="1"/>
  <c r="F12" i="5"/>
  <c r="H12" i="5" s="1"/>
  <c r="J12" i="5" s="1"/>
  <c r="L12" i="5" s="1"/>
  <c r="F12" i="6"/>
  <c r="C30" i="2"/>
  <c r="N21" i="3" a="1"/>
  <c r="N21" i="3" s="1"/>
  <c r="C39" i="3" a="1"/>
  <c r="C39" i="3" s="1"/>
  <c r="D29" i="2" s="1"/>
  <c r="V27" i="3" l="1"/>
  <c r="W33" i="3" s="1"/>
  <c r="W39" i="3" s="1"/>
  <c r="F53" i="5"/>
  <c r="H8" i="5"/>
  <c r="F53" i="6"/>
  <c r="C29" i="2"/>
  <c r="H53" i="5" l="1"/>
  <c r="J8" i="5"/>
  <c r="J53" i="5" l="1"/>
  <c r="L8" i="5"/>
  <c r="L53" i="5" s="1"/>
  <c r="N48" i="5" l="1"/>
  <c r="P48" i="5" s="1"/>
  <c r="N35" i="5"/>
  <c r="P35" i="5" s="1"/>
  <c r="N51" i="5"/>
  <c r="P51" i="5" s="1"/>
  <c r="N41" i="5"/>
  <c r="P41" i="5" s="1"/>
  <c r="N42" i="5"/>
  <c r="P42" i="5" s="1"/>
  <c r="N29" i="5"/>
  <c r="P29" i="5" s="1"/>
  <c r="N21" i="5"/>
  <c r="P21" i="5" s="1"/>
  <c r="N23" i="5"/>
  <c r="P23" i="5" s="1"/>
  <c r="N8" i="5"/>
  <c r="N52" i="5"/>
  <c r="P52" i="5" s="1"/>
  <c r="N24" i="5"/>
  <c r="P24" i="5" s="1"/>
  <c r="N32" i="5"/>
  <c r="P32" i="5" s="1"/>
  <c r="N45" i="5"/>
  <c r="P45" i="5" s="1"/>
  <c r="N47" i="5"/>
  <c r="P47" i="5" s="1"/>
  <c r="N10" i="5"/>
  <c r="P10" i="5" s="1"/>
  <c r="N13" i="5"/>
  <c r="P13" i="5" s="1"/>
  <c r="N11" i="5"/>
  <c r="P11" i="5" s="1"/>
  <c r="N19" i="5"/>
  <c r="P19" i="5" s="1"/>
  <c r="N30" i="5"/>
  <c r="P30" i="5" s="1"/>
  <c r="N26" i="5"/>
  <c r="P26" i="5" s="1"/>
  <c r="N34" i="5"/>
  <c r="P34" i="5" s="1"/>
  <c r="N39" i="5"/>
  <c r="P39" i="5" s="1"/>
  <c r="N22" i="5"/>
  <c r="P22" i="5" s="1"/>
  <c r="N37" i="5"/>
  <c r="P37" i="5" s="1"/>
  <c r="N33" i="5"/>
  <c r="P33" i="5" s="1"/>
  <c r="N27" i="5"/>
  <c r="P27" i="5" s="1"/>
  <c r="N46" i="5"/>
  <c r="P46" i="5" s="1"/>
  <c r="N50" i="5"/>
  <c r="P50" i="5" s="1"/>
  <c r="N49" i="5"/>
  <c r="P49" i="5" s="1"/>
  <c r="N38" i="5"/>
  <c r="P38" i="5" s="1"/>
  <c r="N44" i="5"/>
  <c r="P44" i="5" s="1"/>
  <c r="N31" i="5"/>
  <c r="P31" i="5" s="1"/>
  <c r="N14" i="5"/>
  <c r="P14" i="5" s="1"/>
  <c r="N15" i="5"/>
  <c r="P15" i="5" s="1"/>
  <c r="N12" i="5"/>
  <c r="P12" i="5" s="1"/>
  <c r="N17" i="5"/>
  <c r="P17" i="5" s="1"/>
  <c r="N43" i="5"/>
  <c r="P43" i="5" s="1"/>
  <c r="N40" i="5"/>
  <c r="P40" i="5" s="1"/>
  <c r="N36" i="5"/>
  <c r="P36" i="5" s="1"/>
  <c r="N18" i="5"/>
  <c r="P18" i="5" s="1"/>
  <c r="N16" i="5"/>
  <c r="P16" i="5" s="1"/>
  <c r="N28" i="5"/>
  <c r="P28" i="5" s="1"/>
  <c r="N9" i="5"/>
  <c r="P9" i="5" s="1"/>
  <c r="N20" i="5"/>
  <c r="P20" i="5" s="1"/>
  <c r="N25" i="5"/>
  <c r="P25" i="5" s="1"/>
  <c r="P8" i="5" l="1"/>
  <c r="N53" i="5"/>
  <c r="P53" i="5" l="1"/>
  <c r="W45" i="3" s="1"/>
  <c r="R8" i="5" a="1"/>
  <c r="R17" i="5" l="1"/>
  <c r="H17" i="6" s="1"/>
  <c r="J17" i="6" s="1"/>
  <c r="R45" i="5"/>
  <c r="H45" i="6" s="1"/>
  <c r="J45" i="6" s="1"/>
  <c r="R23" i="5"/>
  <c r="H23" i="6" s="1"/>
  <c r="J23" i="6" s="1"/>
  <c r="R32" i="5"/>
  <c r="H32" i="6" s="1"/>
  <c r="J32" i="6" s="1"/>
  <c r="R14" i="5"/>
  <c r="H14" i="6" s="1"/>
  <c r="J14" i="6" s="1"/>
  <c r="R25" i="5"/>
  <c r="H25" i="6" s="1"/>
  <c r="J25" i="6" s="1"/>
  <c r="R35" i="5"/>
  <c r="H35" i="6" s="1"/>
  <c r="J35" i="6" s="1"/>
  <c r="R26" i="5"/>
  <c r="H26" i="6" s="1"/>
  <c r="J26" i="6" s="1"/>
  <c r="R50" i="5"/>
  <c r="H50" i="6" s="1"/>
  <c r="J50" i="6" s="1"/>
  <c r="R10" i="5"/>
  <c r="H10" i="6" s="1"/>
  <c r="J10" i="6" s="1"/>
  <c r="R33" i="5"/>
  <c r="H33" i="6" s="1"/>
  <c r="J33" i="6" s="1"/>
  <c r="R31" i="5"/>
  <c r="H31" i="6" s="1"/>
  <c r="J31" i="6" s="1"/>
  <c r="R27" i="5"/>
  <c r="H27" i="6" s="1"/>
  <c r="J27" i="6" s="1"/>
  <c r="R36" i="5"/>
  <c r="H36" i="6" s="1"/>
  <c r="J36" i="6" s="1"/>
  <c r="R48" i="5"/>
  <c r="H48" i="6" s="1"/>
  <c r="J48" i="6" s="1"/>
  <c r="R13" i="5"/>
  <c r="H13" i="6" s="1"/>
  <c r="J13" i="6" s="1"/>
  <c r="R22" i="5"/>
  <c r="H22" i="6" s="1"/>
  <c r="J22" i="6" s="1"/>
  <c r="R29" i="5"/>
  <c r="H29" i="6" s="1"/>
  <c r="J29" i="6" s="1"/>
  <c r="R24" i="5"/>
  <c r="H24" i="6" s="1"/>
  <c r="J24" i="6" s="1"/>
  <c r="R46" i="5"/>
  <c r="H46" i="6" s="1"/>
  <c r="J46" i="6" s="1"/>
  <c r="R41" i="5"/>
  <c r="H41" i="6" s="1"/>
  <c r="J41" i="6" s="1"/>
  <c r="R37" i="5"/>
  <c r="H37" i="6" s="1"/>
  <c r="J37" i="6" s="1"/>
  <c r="R49" i="5"/>
  <c r="H49" i="6" s="1"/>
  <c r="J49" i="6" s="1"/>
  <c r="R43" i="5"/>
  <c r="H43" i="6" s="1"/>
  <c r="J43" i="6" s="1"/>
  <c r="R21" i="5"/>
  <c r="H21" i="6" s="1"/>
  <c r="J21" i="6" s="1"/>
  <c r="R52" i="5"/>
  <c r="H52" i="6" s="1"/>
  <c r="J52" i="6" s="1"/>
  <c r="R38" i="5"/>
  <c r="H38" i="6" s="1"/>
  <c r="J38" i="6" s="1"/>
  <c r="R30" i="5"/>
  <c r="H30" i="6" s="1"/>
  <c r="J30" i="6" s="1"/>
  <c r="R51" i="5"/>
  <c r="H51" i="6" s="1"/>
  <c r="J51" i="6" s="1"/>
  <c r="R9" i="5"/>
  <c r="H9" i="6" s="1"/>
  <c r="J9" i="6" s="1"/>
  <c r="R40" i="5"/>
  <c r="H40" i="6" s="1"/>
  <c r="J40" i="6" s="1"/>
  <c r="R42" i="5"/>
  <c r="H42" i="6" s="1"/>
  <c r="J42" i="6" s="1"/>
  <c r="R11" i="5"/>
  <c r="H11" i="6" s="1"/>
  <c r="J11" i="6" s="1"/>
  <c r="R20" i="5"/>
  <c r="H20" i="6" s="1"/>
  <c r="J20" i="6" s="1"/>
  <c r="R12" i="5"/>
  <c r="H12" i="6" s="1"/>
  <c r="J12" i="6" s="1"/>
  <c r="R44" i="5"/>
  <c r="H44" i="6" s="1"/>
  <c r="J44" i="6" s="1"/>
  <c r="R34" i="5"/>
  <c r="H34" i="6" s="1"/>
  <c r="J34" i="6" s="1"/>
  <c r="R39" i="5"/>
  <c r="H39" i="6" s="1"/>
  <c r="J39" i="6" s="1"/>
  <c r="R47" i="5"/>
  <c r="H47" i="6" s="1"/>
  <c r="J47" i="6" s="1"/>
  <c r="R16" i="5"/>
  <c r="H16" i="6" s="1"/>
  <c r="J16" i="6" s="1"/>
  <c r="R28" i="5"/>
  <c r="H28" i="6" s="1"/>
  <c r="J28" i="6" s="1"/>
  <c r="R15" i="5"/>
  <c r="H15" i="6" s="1"/>
  <c r="J15" i="6" s="1"/>
  <c r="R18" i="5"/>
  <c r="H18" i="6" s="1"/>
  <c r="J18" i="6" s="1"/>
  <c r="R19" i="5"/>
  <c r="H19" i="6" s="1"/>
  <c r="J19" i="6" s="1"/>
  <c r="R8" i="5"/>
  <c r="L18" i="6" l="1"/>
  <c r="N18" i="6"/>
  <c r="N12" i="6"/>
  <c r="L12" i="6"/>
  <c r="L38" i="6"/>
  <c r="N38" i="6"/>
  <c r="L24" i="6"/>
  <c r="N24" i="6"/>
  <c r="N33" i="6"/>
  <c r="L33" i="6"/>
  <c r="L23" i="6"/>
  <c r="N23" i="6"/>
  <c r="N15" i="6"/>
  <c r="L15" i="6"/>
  <c r="N20" i="6"/>
  <c r="L20" i="6"/>
  <c r="N52" i="6"/>
  <c r="L52" i="6"/>
  <c r="L29" i="6"/>
  <c r="N29" i="6"/>
  <c r="L10" i="6"/>
  <c r="N10" i="6"/>
  <c r="L45" i="6"/>
  <c r="N45" i="6"/>
  <c r="L28" i="6"/>
  <c r="N28" i="6"/>
  <c r="L11" i="6"/>
  <c r="N11" i="6"/>
  <c r="N21" i="6"/>
  <c r="L21" i="6"/>
  <c r="L22" i="6"/>
  <c r="N22" i="6"/>
  <c r="L50" i="6"/>
  <c r="N50" i="6"/>
  <c r="N17" i="6"/>
  <c r="L17" i="6"/>
  <c r="L16" i="6"/>
  <c r="N16" i="6"/>
  <c r="L42" i="6"/>
  <c r="N42" i="6"/>
  <c r="L43" i="6"/>
  <c r="N43" i="6"/>
  <c r="N13" i="6"/>
  <c r="L13" i="6"/>
  <c r="N26" i="6"/>
  <c r="L26" i="6"/>
  <c r="N47" i="6"/>
  <c r="L47" i="6"/>
  <c r="L40" i="6"/>
  <c r="N40" i="6"/>
  <c r="N49" i="6"/>
  <c r="L49" i="6"/>
  <c r="N48" i="6"/>
  <c r="L48" i="6"/>
  <c r="L35" i="6"/>
  <c r="N35" i="6"/>
  <c r="L39" i="6"/>
  <c r="N39" i="6"/>
  <c r="N9" i="6"/>
  <c r="L9" i="6"/>
  <c r="L37" i="6"/>
  <c r="N37" i="6"/>
  <c r="N36" i="6"/>
  <c r="L36" i="6"/>
  <c r="L25" i="6"/>
  <c r="N25" i="6"/>
  <c r="N34" i="6"/>
  <c r="L34" i="6"/>
  <c r="N41" i="6"/>
  <c r="L41" i="6"/>
  <c r="L27" i="6"/>
  <c r="N27" i="6"/>
  <c r="L14" i="6"/>
  <c r="N14" i="6"/>
  <c r="R53" i="5"/>
  <c r="C45" i="3" s="1"/>
  <c r="H8" i="6"/>
  <c r="P51" i="3" a="1"/>
  <c r="P51" i="3" s="1"/>
  <c r="M51" i="3" a="1"/>
  <c r="M51" i="3" s="1"/>
  <c r="E51" i="3" a="1"/>
  <c r="E51" i="3" s="1"/>
  <c r="C51" i="3" a="1"/>
  <c r="C51" i="3" s="1"/>
  <c r="L51" i="6"/>
  <c r="N51" i="6"/>
  <c r="N19" i="6"/>
  <c r="L19" i="6"/>
  <c r="L44" i="6"/>
  <c r="N44" i="6"/>
  <c r="N30" i="6"/>
  <c r="L30" i="6"/>
  <c r="N46" i="6"/>
  <c r="L46" i="6"/>
  <c r="N31" i="6"/>
  <c r="L31" i="6"/>
  <c r="N32" i="6"/>
  <c r="L32" i="6"/>
  <c r="E31" i="2" l="1"/>
  <c r="F31" i="2" s="1"/>
  <c r="AD51" i="3"/>
  <c r="E32" i="2"/>
  <c r="F32" i="2" s="1"/>
  <c r="AF51" i="3"/>
  <c r="H53" i="6"/>
  <c r="J8" i="6"/>
  <c r="X51" i="3"/>
  <c r="E28" i="2"/>
  <c r="F28" i="2" s="1"/>
  <c r="E29" i="2"/>
  <c r="F29" i="2" s="1"/>
  <c r="Z51" i="3"/>
  <c r="AB51" i="3"/>
  <c r="E30" i="2"/>
  <c r="F30" i="2" s="1"/>
  <c r="J53" i="6" l="1"/>
  <c r="L8" i="6"/>
  <c r="L53" i="6" s="1"/>
  <c r="N8" i="6"/>
  <c r="N53" i="6" s="1"/>
</calcChain>
</file>

<file path=xl/comments1.xml><?xml version="1.0" encoding="utf-8"?>
<comments xmlns="http://schemas.openxmlformats.org/spreadsheetml/2006/main">
  <authors>
    <author>nb3</author>
  </authors>
  <commentList>
    <comment ref="K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自給率(Ｉ-m)×需要増加額
＝県内需要F1</t>
        </r>
      </text>
    </comment>
    <comment ref="Y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投入係数×直接効果F
＝需要増加額AF</t>
        </r>
      </text>
    </comment>
    <comment ref="AA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自給率(I-m)×需要増加額AF
＝需要増加額(I-m)×AF</t>
        </r>
      </text>
    </comment>
    <comment ref="AC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逆行列係数×需要増加額(I-m)×AF
＝生産誘発額X1</t>
        </r>
      </text>
    </comment>
  </commentList>
</comments>
</file>

<file path=xl/comments2.xml><?xml version="1.0" encoding="utf-8"?>
<comments xmlns="http://schemas.openxmlformats.org/spreadsheetml/2006/main">
  <authors>
    <author>nb3</author>
  </authors>
  <commentList>
    <comment ref="I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雇用者所得率w×(直接効果＋生産誘発額)ΔX1
＝雇用者所得誘発額wΔX1</t>
        </r>
      </text>
    </comment>
    <comment ref="K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平均消費性向k×雇用者所得誘発額wΔX1
＝民間消費支出増加額kwΔX1</t>
        </r>
      </text>
    </comment>
    <comment ref="M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民間消費支出構成比c×民間消費支出増加額(合計)∑kwΔX1
＝需要増加額c∑kwΔX1</t>
        </r>
      </text>
    </comment>
    <comment ref="O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自給率(I-m)×需要増加額c∑kwΔX1
＝需要増加額(I-m)×c∑kwΔX1</t>
        </r>
      </text>
    </comment>
    <comment ref="Q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逆行列係数×需要増加額(I-m)×c∑kwΔX1
＝生産誘発額X2</t>
        </r>
      </text>
    </comment>
  </commentList>
</comments>
</file>

<file path=xl/comments3.xml><?xml version="1.0" encoding="utf-8"?>
<comments xmlns="http://schemas.openxmlformats.org/spreadsheetml/2006/main">
  <authors>
    <author>nb3</author>
  </authors>
  <commentList>
    <comment ref="K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就業係数 e×生産誘発額X
＝就業誘発者数E</t>
        </r>
      </text>
    </comment>
    <comment ref="M4" authorId="0" shapeId="0">
      <text>
        <r>
          <rPr>
            <sz val="9"/>
            <color indexed="81"/>
            <rFont val="ＭＳ Ｐゴシック"/>
            <family val="3"/>
            <charset val="128"/>
          </rPr>
          <t>雇用係数 l×生産誘発額X
＝雇用誘発者数L</t>
        </r>
      </text>
    </comment>
  </commentList>
</comments>
</file>

<file path=xl/sharedStrings.xml><?xml version="1.0" encoding="utf-8"?>
<sst xmlns="http://schemas.openxmlformats.org/spreadsheetml/2006/main" count="1176" uniqueCount="363">
  <si>
    <t>逆行列係数表 [I-(I-M)A]-1型</t>
  </si>
  <si>
    <t>雇用者所得</t>
  </si>
  <si>
    <t>投入係数表　A</t>
    <phoneticPr fontId="6"/>
  </si>
  <si>
    <t>各種係数</t>
  </si>
  <si>
    <t>県内自給率</t>
  </si>
  <si>
    <t>就業係数</t>
  </si>
  <si>
    <t>雇用係数</t>
  </si>
  <si>
    <t>粗付加価値率</t>
  </si>
  <si>
    <t>雇用者所得率</t>
  </si>
  <si>
    <t>民間消費支出</t>
  </si>
  <si>
    <t>県内総生産</t>
  </si>
  <si>
    <t>名目値（県内総生産への寄与を計算）</t>
  </si>
  <si>
    <t>（百万円当り）</t>
  </si>
  <si>
    <t>構成比</t>
  </si>
  <si>
    <t>cm</t>
  </si>
  <si>
    <t>tm</t>
  </si>
  <si>
    <t>I-m</t>
  </si>
  <si>
    <t>e</t>
  </si>
  <si>
    <t>l</t>
  </si>
  <si>
    <t>v</t>
  </si>
  <si>
    <t>w</t>
  </si>
  <si>
    <t>c</t>
  </si>
  <si>
    <t>係数</t>
  </si>
  <si>
    <t>説明</t>
  </si>
  <si>
    <t>商業マージン</t>
  </si>
  <si>
    <t>運輸マージン</t>
  </si>
  <si>
    <t>合計</t>
  </si>
  <si>
    <t>商業マージン率</t>
    <phoneticPr fontId="8"/>
  </si>
  <si>
    <t>運輸マージン率</t>
    <phoneticPr fontId="8"/>
  </si>
  <si>
    <t>45部門</t>
    <phoneticPr fontId="8"/>
  </si>
  <si>
    <t>商業マージン額／総需要により算出。</t>
    <phoneticPr fontId="8"/>
  </si>
  <si>
    <t>購入者価格と生産者価格との差額のうち，運輸部門に投入さ</t>
    <phoneticPr fontId="8"/>
  </si>
  <si>
    <t>運輸マージン額／総需要により算出。</t>
    <phoneticPr fontId="8"/>
  </si>
  <si>
    <t>県内で発生した需要のうち，移輸入分を含まず，県内で生産</t>
    <phoneticPr fontId="8"/>
  </si>
  <si>
    <t>された財・サービスのみによって賄われる割合。</t>
    <phoneticPr fontId="8"/>
  </si>
  <si>
    <t>各産業が生産を1単位増加したときに，新たな就業者が何人</t>
    <phoneticPr fontId="8"/>
  </si>
  <si>
    <t>必要になるかを示す係数。</t>
    <phoneticPr fontId="8"/>
  </si>
  <si>
    <t>各産業が生産を1単位増加したときに，新たな雇用者が何人</t>
    <phoneticPr fontId="8"/>
  </si>
  <si>
    <t>生産活動によって新たに生じた価値が生産額の何割を占める</t>
    <phoneticPr fontId="8"/>
  </si>
  <si>
    <t>かを示す率。</t>
    <phoneticPr fontId="8"/>
  </si>
  <si>
    <t>生産活動によって新たに生じた雇用者所得が生産額の何割を</t>
    <phoneticPr fontId="8"/>
  </si>
  <si>
    <t>占めるかを示す率。</t>
    <phoneticPr fontId="8"/>
  </si>
  <si>
    <t>各産業が生産した財・サービスのうち，最終的に民間消費に</t>
    <phoneticPr fontId="8"/>
  </si>
  <si>
    <t>回された金額の産業別構成比。</t>
    <phoneticPr fontId="8"/>
  </si>
  <si>
    <t>億円</t>
  </si>
  <si>
    <t>①　需要増加額を該当する産業部門に直接入力</t>
  </si>
  <si>
    <t>分析タイトル：</t>
  </si>
  <si>
    <t>選択した値</t>
  </si>
  <si>
    <t>最終需要増加額内訳</t>
  </si>
  <si>
    <t>増加額合計</t>
  </si>
  <si>
    <t>③　単位をリストから選択</t>
  </si>
  <si>
    <t>単位調整係数</t>
  </si>
  <si>
    <t>千万円</t>
  </si>
  <si>
    <t>百万円</t>
  </si>
  <si>
    <t>十万円</t>
  </si>
  <si>
    <t>万円</t>
  </si>
  <si>
    <t>千円</t>
  </si>
  <si>
    <t>円</t>
  </si>
  <si>
    <t>②　消費転換率の値をリストから選択</t>
    <phoneticPr fontId="8"/>
  </si>
  <si>
    <t>45部門</t>
    <phoneticPr fontId="8"/>
  </si>
  <si>
    <t>増加額合計（生産者価格）＝直接効果</t>
    <phoneticPr fontId="8"/>
  </si>
  <si>
    <t>県内産・県外産の区分不明
（購入者価格）</t>
    <phoneticPr fontId="8"/>
  </si>
  <si>
    <t>県内産の需要のみ
(購入者価格)</t>
    <phoneticPr fontId="8"/>
  </si>
  <si>
    <t>県内産の需要のみ
(生産者価格)</t>
    <phoneticPr fontId="8"/>
  </si>
  <si>
    <t>広島市消費転換率</t>
    <phoneticPr fontId="8"/>
  </si>
  <si>
    <t>中国地方消費転換率</t>
    <phoneticPr fontId="8"/>
  </si>
  <si>
    <t>※ 消費転換率＝消費支出／実収入（家計調査年報による。）</t>
    <phoneticPr fontId="8"/>
  </si>
  <si>
    <t>※ 広島市から離れた場所の波及効果を求める際は，中国地方の値を選択してください。</t>
    <phoneticPr fontId="8"/>
  </si>
  <si>
    <t>④　分析事項のメモ欄</t>
    <phoneticPr fontId="8"/>
  </si>
  <si>
    <t>県内で県内産の自動車に対する需要（売上額）が100億円増加した場合，最終的に県内の産業にどれだけ影響があるか。
想定：県内産の自動車の売上額が100億円増加
　　　＝県内需要のみ（購入者価格）に100億円を計上
                                     　　  （○月◇日）</t>
    <phoneticPr fontId="8"/>
  </si>
  <si>
    <t>波及効果合計（直接＋間接1次＋間接2次）</t>
  </si>
  <si>
    <t>就業誘発者数</t>
  </si>
  <si>
    <t>雇用誘発者数</t>
  </si>
  <si>
    <t>波及効果計算</t>
  </si>
  <si>
    <t>（総合効果フロー）</t>
  </si>
  <si>
    <t>↓</t>
  </si>
  <si>
    <t>生産誘発額</t>
  </si>
  <si>
    <t>+</t>
  </si>
  <si>
    <t>=</t>
  </si>
  <si>
    <t>(合計)</t>
  </si>
  <si>
    <t>(人)</t>
  </si>
  <si>
    <t>X</t>
  </si>
  <si>
    <t>就業係数×</t>
    <phoneticPr fontId="8"/>
  </si>
  <si>
    <t>雇用係数×</t>
    <phoneticPr fontId="8"/>
  </si>
  <si>
    <t>45部門</t>
    <phoneticPr fontId="8"/>
  </si>
  <si>
    <t>Ｅ</t>
    <phoneticPr fontId="8"/>
  </si>
  <si>
    <t>Ｌ</t>
    <phoneticPr fontId="8"/>
  </si>
  <si>
    <t>← 雇用者所得誘発額 →</t>
  </si>
  <si>
    <t>→</t>
  </si>
  <si>
    <t>2次波及効果</t>
  </si>
  <si>
    <t>（2次波及効果フロー）</t>
  </si>
  <si>
    <t>需要増加額</t>
  </si>
  <si>
    <t>誘発額</t>
  </si>
  <si>
    <t>増加額</t>
  </si>
  <si>
    <t>(２次分)</t>
  </si>
  <si>
    <t>(県内２次分)</t>
  </si>
  <si>
    <t>(間接2次)</t>
  </si>
  <si>
    <t>X2</t>
  </si>
  <si>
    <t>雇用者所得率×</t>
    <phoneticPr fontId="8"/>
  </si>
  <si>
    <t>消費転換率×</t>
    <phoneticPr fontId="8"/>
  </si>
  <si>
    <t>民間消費構成比×</t>
    <phoneticPr fontId="8"/>
  </si>
  <si>
    <t>自給率×</t>
    <phoneticPr fontId="8"/>
  </si>
  <si>
    <t>逆行列係数×</t>
    <phoneticPr fontId="8"/>
  </si>
  <si>
    <t>45部門</t>
    <phoneticPr fontId="8"/>
  </si>
  <si>
    <t>← 県内・県外の区分不明 (購入者価格) →</t>
  </si>
  <si>
    <t>← 県内需要のみ(購入者価格) →</t>
  </si>
  <si>
    <t>生産者価格</t>
  </si>
  <si>
    <t>直接効果</t>
  </si>
  <si>
    <t>1次波及効果</t>
  </si>
  <si>
    <t>（1次波及効果フロー）</t>
  </si>
  <si>
    <t>県内需要</t>
  </si>
  <si>
    <t>県内需要計</t>
  </si>
  <si>
    <t>(区分不明)</t>
  </si>
  <si>
    <t>-</t>
  </si>
  <si>
    <t>(県内のみ)</t>
  </si>
  <si>
    <t>(直接分)</t>
  </si>
  <si>
    <t>(県内１次分)</t>
  </si>
  <si>
    <t>(間接1次)</t>
  </si>
  <si>
    <t>f1</t>
  </si>
  <si>
    <t>(マージン調整)</t>
  </si>
  <si>
    <t>F1</t>
  </si>
  <si>
    <t>f2</t>
  </si>
  <si>
    <t>F2</t>
  </si>
  <si>
    <t>f3=F3</t>
  </si>
  <si>
    <t>F</t>
  </si>
  <si>
    <t>X1</t>
  </si>
  <si>
    <t>自給率×</t>
    <phoneticPr fontId="8"/>
  </si>
  <si>
    <t>投入係数×</t>
    <phoneticPr fontId="8"/>
  </si>
  <si>
    <t>逆行列係数×</t>
    <phoneticPr fontId="8"/>
  </si>
  <si>
    <t>商業マージン</t>
    <phoneticPr fontId="8"/>
  </si>
  <si>
    <t>運輸マージン</t>
    <phoneticPr fontId="8"/>
  </si>
  <si>
    <t>45部門</t>
    <phoneticPr fontId="8"/>
  </si>
  <si>
    <t>最終需要増加額積算</t>
  </si>
  <si>
    <t>f3</t>
  </si>
  <si>
    <t>I－m[県内自給率]＊</t>
  </si>
  <si>
    <t>F1=</t>
  </si>
  <si>
    <t>F2=</t>
  </si>
  <si>
    <t>f3=F3=</t>
  </si>
  <si>
    <t>[県内需要計(直接効果)]</t>
  </si>
  <si>
    <t>Ａ[投入係数]＊</t>
  </si>
  <si>
    <t>ｗ[雇用者所得率]＊</t>
  </si>
  <si>
    <t>e[就業係数]＊</t>
  </si>
  <si>
    <t>ｌ[雇用係数]＊</t>
  </si>
  <si>
    <t xml:space="preserve"> ｖＦ[粗付加価値誘発額(直接)]</t>
  </si>
  <si>
    <t>ｅＦ[就業誘発者数（人）]</t>
  </si>
  <si>
    <t>ｌＦ[雇用誘発者数（人）]</t>
  </si>
  <si>
    <t>ｗＦ[雇用者所得誘発額(直接)]</t>
  </si>
  <si>
    <t>県外へ</t>
  </si>
  <si>
    <t xml:space="preserve">IM[開放経済型逆行列係数]＊ </t>
  </si>
  <si>
    <t>１次波及効果</t>
  </si>
  <si>
    <t xml:space="preserve">  　</t>
  </si>
  <si>
    <t>Ⅹ１[生産誘発額(間接１次)]</t>
  </si>
  <si>
    <t>価値率]＊</t>
  </si>
  <si>
    <t>所得率]＊　　</t>
  </si>
  <si>
    <t>l[雇用係数]＊</t>
  </si>
  <si>
    <t>ｖⅩ１[粗付加価値誘発額(１次)]</t>
  </si>
  <si>
    <t>ｅⅩ１[就業誘発者数（人）]</t>
  </si>
  <si>
    <t>ｌⅩ１[雇用誘発者数（人）]</t>
  </si>
  <si>
    <t xml:space="preserve"> ｗⅩ１[雇用者所得誘発額(１次)]</t>
  </si>
  <si>
    <t>２次波及効果</t>
  </si>
  <si>
    <t>Ⅹ２[生産誘発額(間接２次)］</t>
  </si>
  <si>
    <t>　 逆行列係数]＊</t>
  </si>
  <si>
    <t xml:space="preserve">e[就業係数]＊ </t>
  </si>
  <si>
    <t>合計「総合効果」</t>
  </si>
  <si>
    <t>ｖⅩ２[粗付加価値誘発額(２次)]</t>
  </si>
  <si>
    <t>ｅⅩ２[就業誘発者数（人）]</t>
  </si>
  <si>
    <t>ｌⅩ２[雇用誘発者数（人）]</t>
  </si>
  <si>
    <t>粗付加価値誘発額</t>
  </si>
  <si>
    <t>雇用者所得誘発額</t>
  </si>
  <si>
    <t>就業誘発者数（人）</t>
  </si>
  <si>
    <t>雇用誘発者数（人）</t>
  </si>
  <si>
    <t>ｗⅩ２[雇用者所得誘発額(２次)]</t>
  </si>
  <si>
    <t>手順</t>
  </si>
  <si>
    <t>推　　　　　計　　　　　内　　　　　容</t>
  </si>
  <si>
    <t>効　果</t>
  </si>
  <si>
    <t>①</t>
  </si>
  <si>
    <t>県内産・県外産の区分不明（購入者価格），県内産需要のみ（購入者価格），県内産需要のみ（生産者価格）の３種類の最終需要増加額について，購入者価格については，マージン調整※（流通マージン（商業マージン＋運輸マージン）を差し引き，差し引いた商業マージン及び運輸マージンを商業部門，運輸部門のそれぞれに加算して生産者価格を算出）し，県内産・県外産の区分不明の需要増加額については，県内自給率を乗じて県内産の需要増加額を算出する。</t>
  </si>
  <si>
    <t>②</t>
  </si>
  <si>
    <t>①で得られた県内最終需要増加額（生産者価格）によって誘発される５種類の効果（（原材料）需要増加額，粗付加価値誘発額，雇用者所得誘発額，就業誘発者数及び雇用誘発者数）を算出する。</t>
  </si>
  <si>
    <t>③</t>
  </si>
  <si>
    <t>②の５種類の効果のうち，（原材料）需要増加額に県内自給率を乗じて県内の（原材料）需要増加額を算出し，これに（開放経済型）逆行列係数を乗じることで県内の生産誘発額（間接１次波及効果）を算出する。また，この生産誘発額によって誘発される４種類の１次効果（粗付加価値誘発額，雇用者所得誘発額，就業誘発者数及び雇用誘発者数）を算出する。</t>
  </si>
  <si>
    <t>④</t>
  </si>
  <si>
    <t>⑤</t>
  </si>
  <si>
    <t>総合効果</t>
  </si>
  <si>
    <t>経済波及効果フロー</t>
    <phoneticPr fontId="4"/>
  </si>
  <si>
    <t>[県内産・県外産の区分不明（購入者価格）]</t>
    <phoneticPr fontId="4"/>
  </si>
  <si>
    <t>[県内産需要のみ(購入者価格)]</t>
    <phoneticPr fontId="4"/>
  </si>
  <si>
    <t>[県内産需要のみ(生産者価格)]</t>
    <phoneticPr fontId="4"/>
  </si>
  <si>
    <t>マージン調整※（下記推計内容，推計式のとおり）後，</t>
    <phoneticPr fontId="4"/>
  </si>
  <si>
    <t>F＝F1＋F2＋F3=</t>
    <phoneticPr fontId="4"/>
  </si>
  <si>
    <t>　</t>
    <phoneticPr fontId="4"/>
  </si>
  <si>
    <t>ｖ[粗付加価値率]＊　　</t>
    <phoneticPr fontId="4"/>
  </si>
  <si>
    <t>ＡＦ[原材料需要増加額（１次）]</t>
    <phoneticPr fontId="4"/>
  </si>
  <si>
    <t>（I－m）AＦ[（原材料）需要増加額(県内１次)]</t>
    <phoneticPr fontId="4"/>
  </si>
  <si>
    <t>ｗＦ＋ｗⅩ１＝ｗ⊿Ⅹ１[雇用者所得誘発額(直接＋１次)]</t>
    <phoneticPr fontId="4"/>
  </si>
  <si>
    <t>ｖ[粗付加　</t>
    <phoneticPr fontId="4"/>
  </si>
  <si>
    <t>ｗ[雇用者</t>
    <phoneticPr fontId="4"/>
  </si>
  <si>
    <t>民間消費支出増加額（部門計∑）</t>
    <phoneticPr fontId="4"/>
  </si>
  <si>
    <t>ｃ∑（ｋｗ⊿Ⅹ１）[産業部門別民間消費支出増加額]</t>
    <phoneticPr fontId="4"/>
  </si>
  <si>
    <t xml:space="preserve">　 I－m[県内自給率]＊ </t>
    <phoneticPr fontId="4"/>
  </si>
  <si>
    <t>ＩＭ[開放経済型</t>
    <phoneticPr fontId="4"/>
  </si>
  <si>
    <t>推　　　計　　　式</t>
    <phoneticPr fontId="4"/>
  </si>
  <si>
    <t>(I－m)＊｛（I－cm－tm）＊ｆ１＋cm＊ｆ１＋tm＊ｆ１｝＋｛（I－cm－tm）＊ｆ２＋cm＊ｆ２＋tm＊ｆ２｝＋ｆ３＝Ｆ
I：単位行列，ｆ１：県内産・県外産の区分不明（購入者価格），cm：商業マージン率，tm：運輸マージン率，I－m：県内自給率，ｆ２：県内産需要のみ（購入者価格），ｆ３：県内産需要のみ（生産者価格），Ｆ：県内需要計(直接効果)</t>
    <phoneticPr fontId="4"/>
  </si>
  <si>
    <t>直接効果（１次波及効果計算過程を含む）</t>
    <phoneticPr fontId="41"/>
  </si>
  <si>
    <t>②，③で算出した雇用者所得誘発額に消費転換率を乗じ，消費支出の誘発額を算出し，県内自給率を乗じ，県内の２次の需要増加額を算出する。これに（開放経済型）逆行列係数を乗じることで県内の生産誘発額（間接２次波及効果）を算出する。また，この生産誘発額によって誘発される４種類の２次効果（粗付加価値誘発額，雇用者所得誘発額，就業誘発者数及び雇用誘発者数）を算出する。</t>
    <phoneticPr fontId="4"/>
  </si>
  <si>
    <t>ｗＦ＋ｗⅩ１＝ｗ⊿Ⅹ１，c＊∑（ｋ＊ｗ⊿Ⅹ１）＝c∑（ｋｗ⊿Ⅹ１），
（I－ｍ）＊c∑（ｋｗ⊿Ⅹ１）＝（I－ｍ）c∑（ｋｗ⊿Ⅹ１），IＭ＊（I－ｍ）c∑（ｋｗ⊿Ⅹ１）＝Ⅹ２，
ｖ＊Ⅹ２＝ｖⅩ２， ｗ＊Ⅹ２＝ｗⅩ２，ｅ＊Ⅹ２＝ｅⅩ２，ｌ＊Ⅹ２＝ｌⅩ２
ｗ⊿Ⅹ１：雇用者所得誘発額(直接+１次)，ｋ：消費転換率，c：消費パターン（産業部門別），ｃ∑（ｋｗ⊿Ⅹ１）：産業部門別民間消費支出増加額，I－m：県内自給率，IＭ：開放経済型逆行列係数，Ⅹ２：生産誘発額(間接２次)，
ｖ：粗付加価値率，ｗ：雇用者所得率，e：就業係数，ｌ：雇用係数</t>
    <phoneticPr fontId="4"/>
  </si>
  <si>
    <t>②，③，④で算出した直接効果，１次波及効果，２次波及効果における各種誘発額及び誘発者数をそれぞれ合計し，総合効果を算出する。</t>
    <phoneticPr fontId="4"/>
  </si>
  <si>
    <t>総括表</t>
  </si>
  <si>
    <t>分析事例</t>
  </si>
  <si>
    <t>２　当初設定</t>
  </si>
  <si>
    <t>３　分析結果</t>
  </si>
  <si>
    <t>一次波及効果</t>
  </si>
  <si>
    <t>二次波及効果</t>
  </si>
  <si>
    <t>合計（総合効果）</t>
  </si>
  <si>
    <t>１　分析事項のメモ欄</t>
    <phoneticPr fontId="42"/>
  </si>
  <si>
    <t>県内最終需要増加額(生産者価格）＝直接効果</t>
    <phoneticPr fontId="42"/>
  </si>
  <si>
    <t>種　　別</t>
    <phoneticPr fontId="42"/>
  </si>
  <si>
    <t>（単位：人）</t>
    <phoneticPr fontId="42"/>
  </si>
  <si>
    <t>　　　 マージン調整（※）</t>
    <phoneticPr fontId="4"/>
  </si>
  <si>
    <t>　 　 ｋ[消費転換率]＊</t>
    <phoneticPr fontId="4"/>
  </si>
  <si>
    <t>ｋｗ⊿Ⅹ１[民間消費支出増加額]</t>
    <phoneticPr fontId="4"/>
  </si>
  <si>
    <t xml:space="preserve"> 　 　ｃ[消費パターン]＊　</t>
    <phoneticPr fontId="4"/>
  </si>
  <si>
    <t>（I－m）ｃ∑（ｋｗ⊿Ⅹ１）[県内需要増加額(２次)]</t>
    <phoneticPr fontId="4"/>
  </si>
  <si>
    <t>l[雇用係数]＊　 　　　</t>
    <phoneticPr fontId="4"/>
  </si>
  <si>
    <t>ｖ＊Ｆ＝ｖＦ，ｗ＊Ｆ＝ｗＦ，ｅ＊Ｆ＝ｅＦ，ｌ＊Ｆ＝ｌＦ，Ａ＊Ｆ＝ＡＦ
Ｆ：県内需要計(直接効果)，ｖ：粗付加価値率，ｗ：雇用者所得率，e：就業係数，ｌ：雇用係数，Ａ：投入係数，
ｖＦ：粗付加価値誘発額(直接)，ｗＦ：雇用者所得誘発額(直接)，ｅＦ：就業誘発者数，ｌＦ：雇用誘発者数，
ＡＦ：原材料需要増加額（１次波及効果計算過程）</t>
    <phoneticPr fontId="4"/>
  </si>
  <si>
    <t>IＭ＊（I－ｍ）＊ＡＦ＝Ⅹ１，
ｖ＊Ⅹ１＝ｖⅩ１， ｗ＊Ⅹ１＝ｗⅩ１，ｅ＊Ⅹ１＝ｅⅩ１，ｌ＊Ⅹ１＝ｌⅩ１
IＭ：開放経済型逆行列係数，I－m：県内自給率，ＡＦ：原材料需要増加額（１次波及効果計算過程），Ⅹ１：生産誘発額(間接１次)，
ｖ：粗付加価値率，ｗ：雇用者所得率，e：就業係数，ｌ：雇用係数，
ｖⅩ１：粗付加価値誘発額(１次)， ｗⅩ１：雇用者所得誘発額(１次)，ｅⅩ１：就業誘発者数(１次)，ｌⅩ１：雇用誘発者数(１次)</t>
    <phoneticPr fontId="4"/>
  </si>
  <si>
    <t>間接１次波及効果</t>
    <phoneticPr fontId="4"/>
  </si>
  <si>
    <t>間接２次波及効果</t>
    <phoneticPr fontId="4"/>
  </si>
  <si>
    <t>生産誘発額（Ⅹ）＝F＋X1＋X2，粗付加価値誘発額（V）＝ｖＦ＋ｖⅩ１＋ⅴⅩ２，雇用者所得誘発額（Ｗ）＝ｗＦ＋ｗⅩ１＋ｗⅩ２，就業誘発者数（Ｅ）＝ｅＦ＋ｅⅩ１＋ｅⅩ２，雇用誘発者数（Ｌ）＝ｌＦ＋ｌⅩ１＋ｌⅩ２</t>
    <phoneticPr fontId="4"/>
  </si>
  <si>
    <t>購入者価格と生産者価格との差額のうち，商業部門に投入さ</t>
    <phoneticPr fontId="8"/>
  </si>
  <si>
    <t>↓数値アリ（注）</t>
    <rPh sb="1" eb="3">
      <t>スウチ</t>
    </rPh>
    <rPh sb="6" eb="7">
      <t>チュウ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</si>
  <si>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</si>
  <si>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平成30年</t>
    <rPh sb="0" eb="2">
      <t>ヘイセイ</t>
    </rPh>
    <rPh sb="4" eb="5">
      <t>ネン</t>
    </rPh>
    <phoneticPr fontId="1"/>
  </si>
  <si>
    <t>平成29年</t>
  </si>
  <si>
    <t>平成29年－令和元年平均</t>
    <rPh sb="4" eb="5">
      <t>ネン</t>
    </rPh>
    <rPh sb="6" eb="8">
      <t>レイワ</t>
    </rPh>
    <rPh sb="8" eb="9">
      <t>ガン</t>
    </rPh>
    <phoneticPr fontId="11"/>
  </si>
  <si>
    <t>令和元年</t>
    <rPh sb="0" eb="2">
      <t>レイワ</t>
    </rPh>
    <rPh sb="2" eb="3">
      <t>ガン</t>
    </rPh>
    <phoneticPr fontId="8"/>
  </si>
  <si>
    <t>平成30年</t>
    <phoneticPr fontId="8"/>
  </si>
  <si>
    <t>平成29年</t>
    <phoneticPr fontId="8"/>
  </si>
  <si>
    <t>平成29年－令和元年平均</t>
  </si>
  <si>
    <t>広島市消費転換率（令和元年）</t>
    <rPh sb="9" eb="11">
      <t>レイワ</t>
    </rPh>
    <rPh sb="11" eb="12">
      <t>ガン</t>
    </rPh>
    <rPh sb="12" eb="13">
      <t>ネン</t>
    </rPh>
    <phoneticPr fontId="8"/>
  </si>
  <si>
    <t>広島市消費転換率（平成30年）</t>
    <phoneticPr fontId="8"/>
  </si>
  <si>
    <t>広島市消費転換率（平成29年）</t>
    <phoneticPr fontId="8"/>
  </si>
  <si>
    <t>広島市消費転換率（平成29年-令和元年平均値）</t>
    <rPh sb="13" eb="14">
      <t>ネン</t>
    </rPh>
    <rPh sb="15" eb="17">
      <t>レイワ</t>
    </rPh>
    <rPh sb="17" eb="18">
      <t>ガン</t>
    </rPh>
    <phoneticPr fontId="8"/>
  </si>
  <si>
    <t>中国地方消費転換率（令和元年）</t>
    <rPh sb="10" eb="12">
      <t>レイワ</t>
    </rPh>
    <rPh sb="12" eb="13">
      <t>ガン</t>
    </rPh>
    <phoneticPr fontId="8"/>
  </si>
  <si>
    <t>中国地方消費転換率（平成30年）</t>
    <phoneticPr fontId="8"/>
  </si>
  <si>
    <t>中国地方消費転換率（平成29年）</t>
    <phoneticPr fontId="8"/>
  </si>
  <si>
    <t>中国地方消費転換率（平成29年-令和元年平均値）</t>
    <phoneticPr fontId="8"/>
  </si>
  <si>
    <r>
      <t xml:space="preserve">平成27年広島県産業連関表経済波及効果分析ツール
</t>
    </r>
    <r>
      <rPr>
        <b/>
        <sz val="15"/>
        <color rgb="FF0000FF"/>
        <rFont val="ＭＳ ゴシック"/>
        <family val="3"/>
        <charset val="128"/>
      </rPr>
      <t>☆入力シート『①～④の各欄の赤枠白地の箇所に，文字or数字を入力またはプルダウンでリストから選択してください。』</t>
    </r>
    <rPh sb="0" eb="2">
      <t>ヘイセイ</t>
    </rPh>
    <rPh sb="4" eb="5">
      <t>ネン</t>
    </rPh>
    <rPh sb="5" eb="8">
      <t>ヒロシマケン</t>
    </rPh>
    <rPh sb="8" eb="10">
      <t>サンギョウ</t>
    </rPh>
    <rPh sb="10" eb="12">
      <t>レンカン</t>
    </rPh>
    <rPh sb="12" eb="13">
      <t>ヒョウ</t>
    </rPh>
    <rPh sb="13" eb="15">
      <t>ケイザイ</t>
    </rPh>
    <rPh sb="15" eb="17">
      <t>ハキュウ</t>
    </rPh>
    <rPh sb="17" eb="19">
      <t>コウカ</t>
    </rPh>
    <rPh sb="19" eb="21">
      <t>ブンセキ</t>
    </rPh>
    <phoneticPr fontId="8"/>
  </si>
  <si>
    <t>0.567622</t>
  </si>
  <si>
    <t>県内で県内産の自動車に対する需要が100億円増加した場合の経済波及効果</t>
    <phoneticPr fontId="1"/>
  </si>
  <si>
    <t>平成30年度広島県県民経済計算の平成27年度値(単位：億円)</t>
    <phoneticPr fontId="8"/>
  </si>
  <si>
    <t>れた金額及びその割合。国の平成27年産業連関表の</t>
    <phoneticPr fontId="8"/>
  </si>
  <si>
    <t>01</t>
  </si>
  <si>
    <t>農林漁業</t>
  </si>
  <si>
    <t>06</t>
  </si>
  <si>
    <t>鉱業</t>
  </si>
  <si>
    <t>11</t>
  </si>
  <si>
    <t>飲食料品</t>
  </si>
  <si>
    <t>14</t>
  </si>
  <si>
    <t>繊維製品</t>
  </si>
  <si>
    <t>15</t>
  </si>
  <si>
    <t>衣服・その他の繊維製品</t>
  </si>
  <si>
    <t>16</t>
  </si>
  <si>
    <t>木材・木製品</t>
  </si>
  <si>
    <t>17</t>
  </si>
  <si>
    <t>家具・装備品</t>
  </si>
  <si>
    <t>18</t>
  </si>
  <si>
    <t>パルプ・紙・板紙・加工紙</t>
  </si>
  <si>
    <t>19</t>
  </si>
  <si>
    <t>印刷・製版・製本</t>
  </si>
  <si>
    <t>20</t>
  </si>
  <si>
    <t>化学製品</t>
  </si>
  <si>
    <t>21</t>
  </si>
  <si>
    <t>石油・石炭製品</t>
  </si>
  <si>
    <t>22</t>
  </si>
  <si>
    <t>プラスチック製品</t>
  </si>
  <si>
    <t>23</t>
  </si>
  <si>
    <t>ゴム製品</t>
  </si>
  <si>
    <t>24</t>
  </si>
  <si>
    <t>なめし革・革製品・毛皮</t>
  </si>
  <si>
    <t>25</t>
  </si>
  <si>
    <t>窯業・土石製品</t>
  </si>
  <si>
    <t>26</t>
  </si>
  <si>
    <t>鉄鋼</t>
  </si>
  <si>
    <t>27</t>
  </si>
  <si>
    <t>非鉄金属</t>
  </si>
  <si>
    <t>28</t>
  </si>
  <si>
    <t>金属製品</t>
  </si>
  <si>
    <t>29</t>
  </si>
  <si>
    <t>はん用機械</t>
  </si>
  <si>
    <t>30</t>
  </si>
  <si>
    <t>生産用機械</t>
  </si>
  <si>
    <t>31</t>
  </si>
  <si>
    <t>業務用機械</t>
  </si>
  <si>
    <t>32</t>
  </si>
  <si>
    <t>電子部品</t>
  </si>
  <si>
    <t>33</t>
  </si>
  <si>
    <t>電気機械</t>
  </si>
  <si>
    <t>34</t>
  </si>
  <si>
    <t>情報通信機器</t>
  </si>
  <si>
    <t>35</t>
  </si>
  <si>
    <t>自動車</t>
  </si>
  <si>
    <t>36</t>
  </si>
  <si>
    <t>船舶・同修理</t>
  </si>
  <si>
    <t>37</t>
  </si>
  <si>
    <t>その他の輸送機械・同修理</t>
  </si>
  <si>
    <t>39</t>
  </si>
  <si>
    <t>その他の製造工業製品</t>
  </si>
  <si>
    <t>41</t>
  </si>
  <si>
    <t>建設</t>
  </si>
  <si>
    <t>46</t>
  </si>
  <si>
    <t>電力・ガス・熱供給</t>
  </si>
  <si>
    <t>47</t>
  </si>
  <si>
    <t>水道</t>
  </si>
  <si>
    <t>48</t>
  </si>
  <si>
    <t>廃棄物処理</t>
  </si>
  <si>
    <t>51</t>
  </si>
  <si>
    <t>商業</t>
  </si>
  <si>
    <t>53</t>
  </si>
  <si>
    <t>金融・保険</t>
  </si>
  <si>
    <t>55</t>
  </si>
  <si>
    <t>不動産</t>
  </si>
  <si>
    <t>57</t>
  </si>
  <si>
    <t>運輸・郵便</t>
  </si>
  <si>
    <t>59</t>
  </si>
  <si>
    <t>情報通信</t>
  </si>
  <si>
    <t>61</t>
  </si>
  <si>
    <t>公務</t>
  </si>
  <si>
    <t>63</t>
  </si>
  <si>
    <t>教育・研究</t>
  </si>
  <si>
    <t>64</t>
  </si>
  <si>
    <t>医療・福祉</t>
  </si>
  <si>
    <t>65</t>
  </si>
  <si>
    <t>他に分類されない会員制団体</t>
  </si>
  <si>
    <t>66</t>
  </si>
  <si>
    <t>対事業所サービス</t>
  </si>
  <si>
    <t>67</t>
  </si>
  <si>
    <t>対個人サービス</t>
  </si>
  <si>
    <t>68</t>
  </si>
  <si>
    <t>事務用品</t>
  </si>
  <si>
    <t>69</t>
  </si>
  <si>
    <t>分類不明</t>
  </si>
  <si>
    <t>70</t>
  </si>
  <si>
    <t>内生部門計</t>
  </si>
  <si>
    <t>71</t>
  </si>
  <si>
    <t>家計外消費支出（行）</t>
  </si>
  <si>
    <t>91</t>
  </si>
  <si>
    <t>92</t>
  </si>
  <si>
    <t>営業余剰</t>
  </si>
  <si>
    <t>93</t>
  </si>
  <si>
    <t>資本減耗引当</t>
  </si>
  <si>
    <t>94</t>
  </si>
  <si>
    <t>間接税（関税・輸入品商品税を除く。）</t>
  </si>
  <si>
    <t>95</t>
  </si>
  <si>
    <t>（控除）経常補助金</t>
  </si>
  <si>
    <t>96</t>
  </si>
  <si>
    <t>粗付加価値部門計</t>
  </si>
  <si>
    <t>97</t>
  </si>
  <si>
    <t>県内生産額</t>
  </si>
  <si>
    <t>行和</t>
  </si>
  <si>
    <t>感応度計数</t>
  </si>
  <si>
    <t>列和</t>
  </si>
  <si>
    <t>影響力計数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</si>
</sst>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.000000"/>
    <numFmt numFmtId="177" formatCode="0.000000"/>
    <numFmt numFmtId="178" formatCode="0.0_ "/>
    <numFmt numFmtId="179" formatCode="0.000000_ "/>
    <numFmt numFmtId="180" formatCode="#,##0.0;[Red]\-#,##0.0\ "/>
    <numFmt numFmtId="181" formatCode="0.0000000000_ "/>
    <numFmt numFmtId="182" formatCode="#,##0.0"/>
    <numFmt numFmtId="183" formatCode="0.0;&quot;△ &quot;0.0"/>
    <numFmt numFmtId="184" formatCode="0.00&quot;百&quot;&quot;万&quot;&quot;円&quot;"/>
    <numFmt numFmtId="185" formatCode="#,##0;&quot;▲ &quot;#,##0"/>
    <numFmt numFmtId="186" formatCode="#,##0.0;&quot;▲ &quot;#,##0.0"/>
    <numFmt numFmtId="187" formatCode="#,##0;&quot;△ &quot;#,##0"/>
    <numFmt numFmtId="188" formatCode="0;&quot;△ &quot;0"/>
    <numFmt numFmtId="189" formatCode="#,##0.0;&quot;△ &quot;#,##0.0"/>
    <numFmt numFmtId="190" formatCode="#,##0.000000;&quot;△ &quot;#,##0.000000"/>
    <numFmt numFmtId="191" formatCode="#,##0.0;[Red]\-#,##0.0"/>
  </numFmts>
  <fonts count="5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2.6"/>
      <color indexed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5"/>
      <color indexed="12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1"/>
      <color indexed="5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4"/>
      <color indexed="26"/>
      <name val="ＭＳ ゴシック"/>
      <family val="3"/>
      <charset val="128"/>
    </font>
    <font>
      <sz val="1"/>
      <color indexed="26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0"/>
      <color indexed="41"/>
      <name val="ＭＳ ゴシック"/>
      <family val="3"/>
      <charset val="128"/>
    </font>
    <font>
      <sz val="10"/>
      <color indexed="26"/>
      <name val="ＭＳ ゴシック"/>
      <family val="3"/>
      <charset val="128"/>
    </font>
    <font>
      <sz val="11"/>
      <color indexed="26"/>
      <name val="ＭＳ ゴシック"/>
      <family val="3"/>
      <charset val="128"/>
    </font>
    <font>
      <sz val="11"/>
      <color indexed="41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indexed="6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7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color indexed="54"/>
      <name val="ＭＳ ゴシック"/>
      <family val="3"/>
      <charset val="128"/>
    </font>
    <font>
      <sz val="11"/>
      <name val="明朝"/>
      <family val="1"/>
      <charset val="128"/>
    </font>
    <font>
      <b/>
      <u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12.6"/>
      <color indexed="36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5"/>
      <color rgb="FFFFFFCC"/>
      <name val="ＭＳ ゴシック"/>
      <family val="3"/>
      <charset val="128"/>
    </font>
    <font>
      <sz val="11"/>
      <color rgb="FFFFFFCC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4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5"/>
      <color rgb="FF0000FF"/>
      <name val="ＭＳ ゴシック"/>
      <family val="3"/>
      <charset val="128"/>
    </font>
    <font>
      <sz val="9"/>
      <color indexed="81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gray125">
        <f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</fills>
  <borders count="2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1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10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/>
      <top/>
      <bottom/>
      <diagonal style="medium">
        <color indexed="10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/>
      <top/>
      <bottom/>
      <diagonal/>
    </border>
    <border>
      <left/>
      <right style="medium">
        <color indexed="42"/>
      </right>
      <top/>
      <bottom/>
      <diagonal/>
    </border>
    <border>
      <left style="medium">
        <color indexed="42"/>
      </left>
      <right/>
      <top/>
      <bottom style="medium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 style="medium">
        <color indexed="42"/>
      </right>
      <top/>
      <bottom style="medium">
        <color indexed="42"/>
      </bottom>
      <diagonal/>
    </border>
    <border>
      <left/>
      <right/>
      <top/>
      <bottom style="medium">
        <color indexed="40"/>
      </bottom>
      <diagonal/>
    </border>
    <border>
      <left style="medium">
        <color indexed="40"/>
      </left>
      <right/>
      <top style="medium">
        <color indexed="40"/>
      </top>
      <bottom/>
      <diagonal/>
    </border>
    <border>
      <left/>
      <right/>
      <top style="medium">
        <color indexed="40"/>
      </top>
      <bottom/>
      <diagonal/>
    </border>
    <border>
      <left/>
      <right style="medium">
        <color indexed="40"/>
      </right>
      <top style="medium">
        <color indexed="40"/>
      </top>
      <bottom/>
      <diagonal/>
    </border>
    <border>
      <left style="medium">
        <color indexed="40"/>
      </left>
      <right/>
      <top/>
      <bottom/>
      <diagonal/>
    </border>
    <border>
      <left/>
      <right style="medium">
        <color indexed="40"/>
      </right>
      <top/>
      <bottom/>
      <diagonal/>
    </border>
    <border>
      <left style="medium">
        <color indexed="40"/>
      </left>
      <right/>
      <top/>
      <bottom style="medium">
        <color indexed="40"/>
      </bottom>
      <diagonal/>
    </border>
    <border>
      <left style="medium">
        <color indexed="40"/>
      </left>
      <right style="medium">
        <color indexed="40"/>
      </right>
      <top/>
      <bottom style="medium">
        <color indexed="40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/>
      <diagonal/>
    </border>
    <border>
      <left style="medium">
        <color indexed="40"/>
      </left>
      <right style="medium">
        <color indexed="40"/>
      </right>
      <top/>
      <bottom/>
      <diagonal/>
    </border>
    <border>
      <left style="medium">
        <color indexed="40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5"/>
      </left>
      <right/>
      <top style="medium">
        <color indexed="15"/>
      </top>
      <bottom/>
      <diagonal/>
    </border>
    <border>
      <left/>
      <right/>
      <top style="medium">
        <color indexed="15"/>
      </top>
      <bottom/>
      <diagonal/>
    </border>
    <border>
      <left/>
      <right style="medium">
        <color indexed="15"/>
      </right>
      <top style="medium">
        <color indexed="15"/>
      </top>
      <bottom/>
      <diagonal/>
    </border>
    <border>
      <left style="medium">
        <color indexed="15"/>
      </left>
      <right/>
      <top/>
      <bottom/>
      <diagonal/>
    </border>
    <border>
      <left/>
      <right style="medium">
        <color indexed="15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15"/>
      </left>
      <right/>
      <top/>
      <bottom style="medium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 style="medium">
        <color indexed="15"/>
      </right>
      <top/>
      <bottom style="medium">
        <color indexed="15"/>
      </bottom>
      <diagonal/>
    </border>
    <border>
      <left style="medium">
        <color indexed="41"/>
      </left>
      <right/>
      <top style="medium">
        <color indexed="41"/>
      </top>
      <bottom/>
      <diagonal/>
    </border>
    <border>
      <left/>
      <right/>
      <top style="medium">
        <color indexed="41"/>
      </top>
      <bottom/>
      <diagonal/>
    </border>
    <border>
      <left/>
      <right style="medium">
        <color indexed="41"/>
      </right>
      <top style="medium">
        <color indexed="41"/>
      </top>
      <bottom/>
      <diagonal/>
    </border>
    <border>
      <left style="medium">
        <color indexed="41"/>
      </left>
      <right/>
      <top/>
      <bottom/>
      <diagonal/>
    </border>
    <border>
      <left/>
      <right style="medium">
        <color indexed="41"/>
      </right>
      <top/>
      <bottom/>
      <diagonal/>
    </border>
    <border>
      <left style="medium">
        <color indexed="14"/>
      </left>
      <right/>
      <top style="medium">
        <color indexed="14"/>
      </top>
      <bottom/>
      <diagonal/>
    </border>
    <border>
      <left/>
      <right/>
      <top style="medium">
        <color indexed="14"/>
      </top>
      <bottom/>
      <diagonal/>
    </border>
    <border>
      <left/>
      <right style="medium">
        <color indexed="14"/>
      </right>
      <top style="medium">
        <color indexed="14"/>
      </top>
      <bottom/>
      <diagonal/>
    </border>
    <border>
      <left style="medium">
        <color indexed="14"/>
      </left>
      <right/>
      <top/>
      <bottom/>
      <diagonal/>
    </border>
    <border>
      <left/>
      <right style="medium">
        <color indexed="14"/>
      </right>
      <top/>
      <bottom/>
      <diagonal/>
    </border>
    <border>
      <left style="medium">
        <color indexed="41"/>
      </left>
      <right/>
      <top/>
      <bottom style="medium">
        <color indexed="41"/>
      </bottom>
      <diagonal/>
    </border>
    <border>
      <left/>
      <right/>
      <top/>
      <bottom style="medium">
        <color indexed="41"/>
      </bottom>
      <diagonal/>
    </border>
    <border>
      <left/>
      <right style="medium">
        <color indexed="41"/>
      </right>
      <top/>
      <bottom style="medium">
        <color indexed="41"/>
      </bottom>
      <diagonal/>
    </border>
    <border>
      <left style="medium">
        <color indexed="14"/>
      </left>
      <right/>
      <top/>
      <bottom style="medium">
        <color indexed="14"/>
      </bottom>
      <diagonal/>
    </border>
    <border>
      <left/>
      <right/>
      <top/>
      <bottom style="medium">
        <color indexed="14"/>
      </bottom>
      <diagonal/>
    </border>
    <border>
      <left/>
      <right style="medium">
        <color indexed="14"/>
      </right>
      <top/>
      <bottom style="medium">
        <color indexed="1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/>
    <xf numFmtId="0" fontId="5" fillId="0" borderId="0"/>
    <xf numFmtId="0" fontId="14" fillId="0" borderId="0"/>
    <xf numFmtId="38" fontId="30" fillId="0" borderId="0" applyFont="0" applyFill="0" applyBorder="0" applyAlignment="0" applyProtection="0">
      <alignment vertical="center"/>
    </xf>
    <xf numFmtId="0" fontId="37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</cellStyleXfs>
  <cellXfs count="756">
    <xf numFmtId="0" fontId="0" fillId="0" borderId="0" xfId="0">
      <alignment vertical="center"/>
    </xf>
    <xf numFmtId="0" fontId="3" fillId="0" borderId="0" xfId="1" applyFont="1" applyFill="1"/>
    <xf numFmtId="0" fontId="4" fillId="0" borderId="0" xfId="2" applyFont="1" applyFill="1"/>
    <xf numFmtId="49" fontId="5" fillId="0" borderId="0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49" fontId="5" fillId="0" borderId="7" xfId="2" applyNumberFormat="1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distributed" vertical="center" wrapText="1"/>
    </xf>
    <xf numFmtId="176" fontId="5" fillId="0" borderId="2" xfId="2" applyNumberFormat="1" applyFont="1" applyFill="1" applyBorder="1"/>
    <xf numFmtId="176" fontId="5" fillId="0" borderId="3" xfId="2" applyNumberFormat="1" applyFont="1" applyFill="1" applyBorder="1"/>
    <xf numFmtId="176" fontId="5" fillId="0" borderId="15" xfId="2" applyNumberFormat="1" applyFont="1" applyFill="1" applyBorder="1"/>
    <xf numFmtId="176" fontId="5" fillId="0" borderId="18" xfId="2" applyNumberFormat="1" applyFont="1" applyFill="1" applyBorder="1"/>
    <xf numFmtId="176" fontId="5" fillId="0" borderId="19" xfId="2" applyNumberFormat="1" applyFont="1" applyFill="1" applyBorder="1"/>
    <xf numFmtId="176" fontId="5" fillId="0" borderId="20" xfId="2" applyNumberFormat="1" applyFont="1" applyFill="1" applyBorder="1"/>
    <xf numFmtId="176" fontId="5" fillId="0" borderId="23" xfId="2" applyNumberFormat="1" applyFont="1" applyFill="1" applyBorder="1"/>
    <xf numFmtId="176" fontId="5" fillId="0" borderId="24" xfId="2" applyNumberFormat="1" applyFont="1" applyFill="1" applyBorder="1"/>
    <xf numFmtId="176" fontId="5" fillId="0" borderId="26" xfId="2" applyNumberFormat="1" applyFont="1" applyFill="1" applyBorder="1"/>
    <xf numFmtId="176" fontId="5" fillId="0" borderId="29" xfId="2" applyNumberFormat="1" applyFont="1" applyFill="1" applyBorder="1"/>
    <xf numFmtId="176" fontId="5" fillId="0" borderId="30" xfId="2" applyNumberFormat="1" applyFont="1" applyFill="1" applyBorder="1"/>
    <xf numFmtId="176" fontId="5" fillId="0" borderId="32" xfId="2" applyNumberFormat="1" applyFont="1" applyFill="1" applyBorder="1"/>
    <xf numFmtId="176" fontId="5" fillId="0" borderId="9" xfId="2" applyNumberFormat="1" applyFont="1" applyFill="1" applyBorder="1"/>
    <xf numFmtId="176" fontId="5" fillId="0" borderId="12" xfId="2" applyNumberFormat="1" applyFont="1" applyFill="1" applyBorder="1"/>
    <xf numFmtId="176" fontId="5" fillId="0" borderId="41" xfId="2" applyNumberFormat="1" applyFont="1" applyFill="1" applyBorder="1"/>
    <xf numFmtId="176" fontId="5" fillId="0" borderId="0" xfId="2" applyNumberFormat="1" applyFont="1" applyFill="1" applyBorder="1"/>
    <xf numFmtId="176" fontId="5" fillId="0" borderId="44" xfId="2" applyNumberFormat="1" applyFont="1" applyFill="1" applyBorder="1"/>
    <xf numFmtId="176" fontId="5" fillId="0" borderId="45" xfId="2" applyNumberFormat="1" applyFont="1" applyFill="1" applyBorder="1"/>
    <xf numFmtId="0" fontId="5" fillId="0" borderId="0" xfId="0" applyFont="1" applyFill="1">
      <alignment vertical="center"/>
    </xf>
    <xf numFmtId="176" fontId="5" fillId="0" borderId="47" xfId="2" applyNumberFormat="1" applyFont="1" applyFill="1" applyBorder="1"/>
    <xf numFmtId="176" fontId="5" fillId="0" borderId="48" xfId="2" applyNumberFormat="1" applyFont="1" applyFill="1" applyBorder="1"/>
    <xf numFmtId="176" fontId="5" fillId="0" borderId="49" xfId="2" applyNumberFormat="1" applyFont="1" applyFill="1" applyBorder="1"/>
    <xf numFmtId="0" fontId="3" fillId="2" borderId="0" xfId="3" applyFont="1" applyFill="1" applyProtection="1"/>
    <xf numFmtId="0" fontId="5" fillId="2" borderId="0" xfId="3" applyFont="1" applyFill="1" applyProtection="1"/>
    <xf numFmtId="0" fontId="5" fillId="2" borderId="52" xfId="3" applyFont="1" applyFill="1" applyBorder="1" applyAlignment="1" applyProtection="1"/>
    <xf numFmtId="0" fontId="5" fillId="2" borderId="53" xfId="3" applyFont="1" applyFill="1" applyBorder="1" applyAlignment="1" applyProtection="1"/>
    <xf numFmtId="0" fontId="7" fillId="2" borderId="55" xfId="3" applyFont="1" applyFill="1" applyBorder="1" applyAlignment="1" applyProtection="1">
      <alignment horizontal="center"/>
    </xf>
    <xf numFmtId="0" fontId="7" fillId="2" borderId="56" xfId="3" applyFont="1" applyFill="1" applyBorder="1" applyAlignment="1" applyProtection="1">
      <alignment horizontal="centerContinuous"/>
    </xf>
    <xf numFmtId="0" fontId="7" fillId="2" borderId="57" xfId="3" applyFont="1" applyFill="1" applyBorder="1" applyAlignment="1" applyProtection="1">
      <alignment horizontal="centerContinuous"/>
    </xf>
    <xf numFmtId="0" fontId="7" fillId="2" borderId="58" xfId="3" applyFont="1" applyFill="1" applyBorder="1" applyAlignment="1" applyProtection="1">
      <alignment horizontal="centerContinuous"/>
    </xf>
    <xf numFmtId="0" fontId="9" fillId="2" borderId="36" xfId="3" applyFont="1" applyFill="1" applyBorder="1" applyAlignment="1" applyProtection="1">
      <alignment horizontal="centerContinuous"/>
    </xf>
    <xf numFmtId="0" fontId="5" fillId="2" borderId="59" xfId="3" applyFont="1" applyFill="1" applyBorder="1" applyAlignment="1" applyProtection="1">
      <alignment horizontal="centerContinuous"/>
    </xf>
    <xf numFmtId="0" fontId="7" fillId="2" borderId="7" xfId="3" applyFont="1" applyFill="1" applyBorder="1" applyProtection="1">
      <protection locked="0"/>
    </xf>
    <xf numFmtId="0" fontId="7" fillId="2" borderId="7" xfId="3" applyFont="1" applyFill="1" applyBorder="1" applyProtection="1"/>
    <xf numFmtId="0" fontId="7" fillId="2" borderId="8" xfId="3" applyFont="1" applyFill="1" applyBorder="1" applyProtection="1"/>
    <xf numFmtId="0" fontId="5" fillId="2" borderId="60" xfId="3" applyFont="1" applyFill="1" applyBorder="1" applyAlignment="1" applyProtection="1"/>
    <xf numFmtId="0" fontId="5" fillId="2" borderId="61" xfId="3" applyFont="1" applyFill="1" applyBorder="1" applyAlignment="1" applyProtection="1"/>
    <xf numFmtId="0" fontId="7" fillId="2" borderId="0" xfId="3" applyFont="1" applyFill="1" applyProtection="1"/>
    <xf numFmtId="49" fontId="7" fillId="2" borderId="35" xfId="3" applyNumberFormat="1" applyFont="1" applyFill="1" applyBorder="1" applyAlignment="1" applyProtection="1">
      <alignment horizontal="center" vertical="center"/>
    </xf>
    <xf numFmtId="177" fontId="7" fillId="0" borderId="54" xfId="3" applyNumberFormat="1" applyFont="1" applyFill="1" applyBorder="1" applyAlignment="1" applyProtection="1"/>
    <xf numFmtId="0" fontId="7" fillId="2" borderId="51" xfId="3" applyFont="1" applyFill="1" applyBorder="1" applyAlignment="1" applyProtection="1">
      <alignment horizontal="center"/>
    </xf>
    <xf numFmtId="0" fontId="7" fillId="2" borderId="63" xfId="3" applyFont="1" applyFill="1" applyBorder="1" applyAlignment="1" applyProtection="1">
      <alignment horizontal="centerContinuous"/>
    </xf>
    <xf numFmtId="0" fontId="7" fillId="2" borderId="64" xfId="3" applyFont="1" applyFill="1" applyBorder="1" applyAlignment="1" applyProtection="1">
      <alignment horizontal="centerContinuous"/>
    </xf>
    <xf numFmtId="0" fontId="5" fillId="2" borderId="0" xfId="3" applyNumberFormat="1" applyFont="1" applyFill="1" applyProtection="1"/>
    <xf numFmtId="177" fontId="7" fillId="0" borderId="35" xfId="3" applyNumberFormat="1" applyFont="1" applyFill="1" applyBorder="1" applyAlignment="1" applyProtection="1"/>
    <xf numFmtId="0" fontId="7" fillId="2" borderId="65" xfId="3" applyFont="1" applyFill="1" applyBorder="1" applyProtection="1"/>
    <xf numFmtId="0" fontId="7" fillId="2" borderId="52" xfId="3" applyFont="1" applyFill="1" applyBorder="1" applyProtection="1"/>
    <xf numFmtId="0" fontId="7" fillId="2" borderId="66" xfId="3" applyFont="1" applyFill="1" applyBorder="1" applyProtection="1"/>
    <xf numFmtId="0" fontId="7" fillId="2" borderId="67" xfId="3" applyFont="1" applyFill="1" applyBorder="1" applyProtection="1"/>
    <xf numFmtId="0" fontId="7" fillId="2" borderId="41" xfId="3" applyFont="1" applyFill="1" applyBorder="1" applyProtection="1"/>
    <xf numFmtId="0" fontId="7" fillId="2" borderId="36" xfId="3" applyFont="1" applyFill="1" applyBorder="1" applyProtection="1"/>
    <xf numFmtId="0" fontId="7" fillId="2" borderId="0" xfId="3" applyFont="1" applyFill="1" applyBorder="1" applyProtection="1"/>
    <xf numFmtId="0" fontId="7" fillId="2" borderId="1" xfId="3" applyFont="1" applyFill="1" applyBorder="1" applyProtection="1"/>
    <xf numFmtId="0" fontId="7" fillId="2" borderId="68" xfId="3" applyFont="1" applyFill="1" applyBorder="1" applyProtection="1"/>
    <xf numFmtId="0" fontId="7" fillId="2" borderId="60" xfId="3" applyFont="1" applyFill="1" applyBorder="1" applyProtection="1"/>
    <xf numFmtId="0" fontId="7" fillId="2" borderId="69" xfId="3" applyFont="1" applyFill="1" applyBorder="1" applyProtection="1"/>
    <xf numFmtId="0" fontId="7" fillId="2" borderId="70" xfId="3" applyFont="1" applyFill="1" applyBorder="1" applyProtection="1"/>
    <xf numFmtId="49" fontId="7" fillId="2" borderId="71" xfId="3" applyNumberFormat="1" applyFont="1" applyFill="1" applyBorder="1" applyAlignment="1" applyProtection="1">
      <alignment horizontal="center" vertical="center"/>
    </xf>
    <xf numFmtId="177" fontId="7" fillId="0" borderId="71" xfId="3" applyNumberFormat="1" applyFont="1" applyFill="1" applyBorder="1" applyAlignment="1" applyProtection="1"/>
    <xf numFmtId="0" fontId="7" fillId="2" borderId="74" xfId="3" applyFont="1" applyFill="1" applyBorder="1" applyProtection="1"/>
    <xf numFmtId="0" fontId="7" fillId="2" borderId="11" xfId="3" applyFont="1" applyFill="1" applyBorder="1" applyProtection="1"/>
    <xf numFmtId="49" fontId="7" fillId="2" borderId="62" xfId="3" applyNumberFormat="1" applyFont="1" applyFill="1" applyBorder="1" applyAlignment="1" applyProtection="1">
      <alignment horizontal="center" vertical="center"/>
    </xf>
    <xf numFmtId="0" fontId="7" fillId="2" borderId="75" xfId="3" applyFont="1" applyFill="1" applyBorder="1" applyAlignment="1" applyProtection="1"/>
    <xf numFmtId="0" fontId="10" fillId="7" borderId="77" xfId="3" applyFont="1" applyFill="1" applyBorder="1" applyAlignment="1" applyProtection="1"/>
    <xf numFmtId="0" fontId="12" fillId="7" borderId="78" xfId="3" applyFont="1" applyFill="1" applyBorder="1" applyProtection="1"/>
    <xf numFmtId="0" fontId="12" fillId="7" borderId="79" xfId="3" applyFont="1" applyFill="1" applyBorder="1" applyProtection="1"/>
    <xf numFmtId="0" fontId="12" fillId="0" borderId="0" xfId="3" applyFont="1" applyProtection="1"/>
    <xf numFmtId="0" fontId="4" fillId="7" borderId="80" xfId="3" applyFont="1" applyFill="1" applyBorder="1" applyAlignment="1" applyProtection="1">
      <alignment vertical="center"/>
    </xf>
    <xf numFmtId="0" fontId="13" fillId="7" borderId="0" xfId="3" applyFont="1" applyFill="1" applyBorder="1" applyAlignment="1" applyProtection="1">
      <alignment vertical="center"/>
    </xf>
    <xf numFmtId="0" fontId="4" fillId="7" borderId="0" xfId="3" applyFont="1" applyFill="1" applyBorder="1" applyAlignment="1" applyProtection="1">
      <alignment vertical="center"/>
    </xf>
    <xf numFmtId="0" fontId="5" fillId="7" borderId="0" xfId="4" applyFont="1" applyFill="1" applyBorder="1" applyAlignment="1" applyProtection="1">
      <alignment vertical="center"/>
    </xf>
    <xf numFmtId="0" fontId="5" fillId="7" borderId="0" xfId="3" applyFont="1" applyFill="1" applyBorder="1" applyAlignment="1" applyProtection="1">
      <alignment vertical="center"/>
    </xf>
    <xf numFmtId="0" fontId="4" fillId="7" borderId="81" xfId="3" applyFont="1" applyFill="1" applyBorder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Font="1" applyFill="1" applyAlignment="1" applyProtection="1">
      <alignment vertical="center"/>
    </xf>
    <xf numFmtId="0" fontId="5" fillId="7" borderId="80" xfId="3" applyFont="1" applyFill="1" applyBorder="1" applyProtection="1"/>
    <xf numFmtId="0" fontId="5" fillId="7" borderId="0" xfId="3" applyFont="1" applyFill="1" applyBorder="1" applyProtection="1"/>
    <xf numFmtId="0" fontId="15" fillId="8" borderId="75" xfId="4" applyFont="1" applyFill="1" applyBorder="1" applyAlignment="1" applyProtection="1">
      <alignment horizontal="center" vertical="center" wrapText="1"/>
    </xf>
    <xf numFmtId="0" fontId="7" fillId="7" borderId="0" xfId="3" applyFont="1" applyFill="1" applyBorder="1" applyProtection="1"/>
    <xf numFmtId="0" fontId="5" fillId="7" borderId="81" xfId="3" applyFont="1" applyFill="1" applyBorder="1" applyProtection="1"/>
    <xf numFmtId="0" fontId="5" fillId="0" borderId="0" xfId="3" applyFont="1" applyProtection="1"/>
    <xf numFmtId="0" fontId="18" fillId="0" borderId="0" xfId="3" applyFont="1" applyFill="1" applyProtection="1"/>
    <xf numFmtId="0" fontId="18" fillId="0" borderId="0" xfId="3" applyFont="1" applyProtection="1"/>
    <xf numFmtId="0" fontId="5" fillId="7" borderId="80" xfId="3" applyFont="1" applyFill="1" applyBorder="1" applyAlignment="1" applyProtection="1"/>
    <xf numFmtId="0" fontId="5" fillId="7" borderId="0" xfId="3" applyFont="1" applyFill="1" applyBorder="1" applyAlignment="1" applyProtection="1"/>
    <xf numFmtId="0" fontId="7" fillId="7" borderId="0" xfId="3" applyFont="1" applyFill="1" applyBorder="1" applyAlignment="1" applyProtection="1">
      <alignment horizontal="right"/>
    </xf>
    <xf numFmtId="0" fontId="7" fillId="7" borderId="0" xfId="4" applyFont="1" applyFill="1" applyBorder="1" applyAlignment="1" applyProtection="1"/>
    <xf numFmtId="0" fontId="7" fillId="7" borderId="0" xfId="3" applyFont="1" applyFill="1" applyBorder="1" applyAlignment="1" applyProtection="1"/>
    <xf numFmtId="0" fontId="5" fillId="7" borderId="81" xfId="3" applyFont="1" applyFill="1" applyBorder="1" applyAlignment="1" applyProtection="1"/>
    <xf numFmtId="0" fontId="20" fillId="0" borderId="0" xfId="3" applyFont="1" applyAlignment="1" applyProtection="1"/>
    <xf numFmtId="0" fontId="18" fillId="0" borderId="0" xfId="3" applyFont="1" applyAlignment="1" applyProtection="1"/>
    <xf numFmtId="0" fontId="5" fillId="0" borderId="0" xfId="3" applyFont="1" applyAlignment="1" applyProtection="1"/>
    <xf numFmtId="0" fontId="4" fillId="6" borderId="66" xfId="3" applyFont="1" applyFill="1" applyBorder="1" applyAlignment="1" applyProtection="1">
      <alignment horizontal="centerContinuous" vertical="center"/>
    </xf>
    <xf numFmtId="0" fontId="4" fillId="6" borderId="53" xfId="3" applyFont="1" applyFill="1" applyBorder="1" applyAlignment="1" applyProtection="1">
      <alignment horizontal="centerContinuous" vertical="center"/>
    </xf>
    <xf numFmtId="0" fontId="7" fillId="7" borderId="0" xfId="4" applyFont="1" applyFill="1" applyBorder="1" applyAlignment="1" applyProtection="1">
      <alignment vertical="center"/>
    </xf>
    <xf numFmtId="0" fontId="20" fillId="0" borderId="0" xfId="3" applyFont="1" applyProtection="1"/>
    <xf numFmtId="0" fontId="4" fillId="6" borderId="88" xfId="4" applyFont="1" applyFill="1" applyBorder="1" applyAlignment="1" applyProtection="1">
      <alignment horizontal="center" vertical="center"/>
    </xf>
    <xf numFmtId="179" fontId="16" fillId="2" borderId="89" xfId="4" applyNumberFormat="1" applyFont="1" applyFill="1" applyBorder="1" applyAlignment="1" applyProtection="1">
      <alignment horizontal="center" vertical="center"/>
    </xf>
    <xf numFmtId="0" fontId="22" fillId="7" borderId="0" xfId="3" applyFont="1" applyFill="1" applyBorder="1" applyAlignment="1" applyProtection="1">
      <alignment vertical="center"/>
    </xf>
    <xf numFmtId="0" fontId="23" fillId="7" borderId="81" xfId="3" applyFont="1" applyFill="1" applyBorder="1" applyProtection="1"/>
    <xf numFmtId="0" fontId="4" fillId="6" borderId="91" xfId="4" applyFont="1" applyFill="1" applyBorder="1" applyAlignment="1" applyProtection="1">
      <alignment horizontal="center" vertical="center"/>
    </xf>
    <xf numFmtId="179" fontId="16" fillId="2" borderId="92" xfId="4" applyNumberFormat="1" applyFont="1" applyFill="1" applyBorder="1" applyAlignment="1" applyProtection="1">
      <alignment horizontal="center" vertical="center"/>
    </xf>
    <xf numFmtId="49" fontId="21" fillId="6" borderId="35" xfId="3" applyNumberFormat="1" applyFont="1" applyFill="1" applyBorder="1" applyAlignment="1" applyProtection="1">
      <alignment horizontal="center" vertical="center"/>
    </xf>
    <xf numFmtId="180" fontId="16" fillId="2" borderId="93" xfId="3" applyNumberFormat="1" applyFont="1" applyFill="1" applyBorder="1" applyAlignment="1" applyProtection="1">
      <alignment vertical="center"/>
      <protection locked="0"/>
    </xf>
    <xf numFmtId="180" fontId="16" fillId="2" borderId="94" xfId="3" applyNumberFormat="1" applyFont="1" applyFill="1" applyBorder="1" applyAlignment="1" applyProtection="1">
      <alignment vertical="center"/>
      <protection locked="0"/>
    </xf>
    <xf numFmtId="180" fontId="16" fillId="2" borderId="95" xfId="3" applyNumberFormat="1" applyFont="1" applyFill="1" applyBorder="1" applyAlignment="1" applyProtection="1">
      <alignment vertical="center"/>
      <protection locked="0"/>
    </xf>
    <xf numFmtId="180" fontId="16" fillId="10" borderId="53" xfId="3" applyNumberFormat="1" applyFont="1" applyFill="1" applyBorder="1" applyAlignment="1" applyProtection="1">
      <alignment vertical="center"/>
    </xf>
    <xf numFmtId="180" fontId="24" fillId="10" borderId="53" xfId="3" applyNumberFormat="1" applyFont="1" applyFill="1" applyBorder="1" applyAlignment="1" applyProtection="1">
      <alignment vertical="center"/>
    </xf>
    <xf numFmtId="0" fontId="4" fillId="6" borderId="96" xfId="4" applyFont="1" applyFill="1" applyBorder="1" applyAlignment="1" applyProtection="1">
      <alignment horizontal="center" vertical="center"/>
    </xf>
    <xf numFmtId="179" fontId="16" fillId="2" borderId="97" xfId="4" applyNumberFormat="1" applyFont="1" applyFill="1" applyBorder="1" applyAlignment="1" applyProtection="1">
      <alignment horizontal="center" vertical="center"/>
    </xf>
    <xf numFmtId="180" fontId="16" fillId="2" borderId="98" xfId="3" applyNumberFormat="1" applyFont="1" applyFill="1" applyBorder="1" applyAlignment="1" applyProtection="1">
      <alignment vertical="center"/>
      <protection locked="0"/>
    </xf>
    <xf numFmtId="180" fontId="16" fillId="2" borderId="35" xfId="3" applyNumberFormat="1" applyFont="1" applyFill="1" applyBorder="1" applyAlignment="1" applyProtection="1">
      <alignment vertical="center"/>
      <protection locked="0"/>
    </xf>
    <xf numFmtId="180" fontId="16" fillId="2" borderId="99" xfId="3" applyNumberFormat="1" applyFont="1" applyFill="1" applyBorder="1" applyAlignment="1" applyProtection="1">
      <alignment vertical="center"/>
      <protection locked="0"/>
    </xf>
    <xf numFmtId="180" fontId="16" fillId="10" borderId="59" xfId="3" applyNumberFormat="1" applyFont="1" applyFill="1" applyBorder="1" applyAlignment="1" applyProtection="1">
      <alignment vertical="center"/>
    </xf>
    <xf numFmtId="180" fontId="24" fillId="10" borderId="59" xfId="3" applyNumberFormat="1" applyFont="1" applyFill="1" applyBorder="1" applyAlignment="1" applyProtection="1">
      <alignment vertical="center"/>
    </xf>
    <xf numFmtId="0" fontId="4" fillId="6" borderId="88" xfId="3" applyFont="1" applyFill="1" applyBorder="1" applyAlignment="1" applyProtection="1">
      <alignment horizontal="center" vertical="center"/>
    </xf>
    <xf numFmtId="179" fontId="16" fillId="2" borderId="89" xfId="3" applyNumberFormat="1" applyFont="1" applyFill="1" applyBorder="1" applyAlignment="1" applyProtection="1">
      <alignment horizontal="center" vertical="center"/>
    </xf>
    <xf numFmtId="0" fontId="4" fillId="6" borderId="91" xfId="3" applyFont="1" applyFill="1" applyBorder="1" applyAlignment="1" applyProtection="1">
      <alignment horizontal="center" vertical="center"/>
    </xf>
    <xf numFmtId="179" fontId="16" fillId="2" borderId="92" xfId="3" applyNumberFormat="1" applyFont="1" applyFill="1" applyBorder="1" applyAlignment="1" applyProtection="1">
      <alignment horizontal="center" vertical="center"/>
    </xf>
    <xf numFmtId="49" fontId="21" fillId="6" borderId="71" xfId="3" applyNumberFormat="1" applyFont="1" applyFill="1" applyBorder="1" applyAlignment="1" applyProtection="1">
      <alignment horizontal="center" vertical="center"/>
    </xf>
    <xf numFmtId="180" fontId="16" fillId="2" borderId="101" xfId="3" applyNumberFormat="1" applyFont="1" applyFill="1" applyBorder="1" applyAlignment="1" applyProtection="1">
      <alignment vertical="center"/>
      <protection locked="0"/>
    </xf>
    <xf numFmtId="180" fontId="16" fillId="2" borderId="71" xfId="3" applyNumberFormat="1" applyFont="1" applyFill="1" applyBorder="1" applyAlignment="1" applyProtection="1">
      <alignment vertical="center"/>
      <protection locked="0"/>
    </xf>
    <xf numFmtId="180" fontId="16" fillId="2" borderId="102" xfId="3" applyNumberFormat="1" applyFont="1" applyFill="1" applyBorder="1" applyAlignment="1" applyProtection="1">
      <alignment vertical="center"/>
      <protection locked="0"/>
    </xf>
    <xf numFmtId="180" fontId="16" fillId="10" borderId="73" xfId="3" applyNumberFormat="1" applyFont="1" applyFill="1" applyBorder="1" applyAlignment="1" applyProtection="1">
      <alignment vertical="center"/>
    </xf>
    <xf numFmtId="180" fontId="24" fillId="10" borderId="73" xfId="3" applyNumberFormat="1" applyFont="1" applyFill="1" applyBorder="1" applyAlignment="1" applyProtection="1">
      <alignment vertical="center"/>
    </xf>
    <xf numFmtId="0" fontId="4" fillId="6" borderId="104" xfId="4" applyFont="1" applyFill="1" applyBorder="1" applyAlignment="1" applyProtection="1">
      <alignment horizontal="center" vertical="center"/>
    </xf>
    <xf numFmtId="179" fontId="16" fillId="2" borderId="105" xfId="4" applyNumberFormat="1" applyFont="1" applyFill="1" applyBorder="1" applyAlignment="1" applyProtection="1">
      <alignment horizontal="center" vertical="center"/>
    </xf>
    <xf numFmtId="0" fontId="21" fillId="7" borderId="0" xfId="3" applyFont="1" applyFill="1" applyBorder="1" applyProtection="1"/>
    <xf numFmtId="0" fontId="25" fillId="7" borderId="0" xfId="3" applyFont="1" applyFill="1" applyBorder="1" applyProtection="1"/>
    <xf numFmtId="0" fontId="26" fillId="7" borderId="0" xfId="3" applyFont="1" applyFill="1" applyBorder="1" applyProtection="1"/>
    <xf numFmtId="0" fontId="27" fillId="7" borderId="81" xfId="3" applyFont="1" applyFill="1" applyBorder="1" applyProtection="1"/>
    <xf numFmtId="0" fontId="28" fillId="7" borderId="81" xfId="3" applyFont="1" applyFill="1" applyBorder="1" applyProtection="1"/>
    <xf numFmtId="0" fontId="7" fillId="7" borderId="0" xfId="3" applyFont="1" applyFill="1" applyBorder="1" applyAlignment="1" applyProtection="1">
      <alignment vertical="center"/>
    </xf>
    <xf numFmtId="0" fontId="7" fillId="7" borderId="81" xfId="3" applyFont="1" applyFill="1" applyBorder="1" applyProtection="1"/>
    <xf numFmtId="0" fontId="29" fillId="2" borderId="107" xfId="3" applyFont="1" applyFill="1" applyBorder="1" applyAlignment="1" applyProtection="1">
      <alignment vertical="center"/>
    </xf>
    <xf numFmtId="0" fontId="16" fillId="6" borderId="107" xfId="3" applyFont="1" applyFill="1" applyBorder="1" applyAlignment="1" applyProtection="1">
      <alignment vertical="center"/>
    </xf>
    <xf numFmtId="0" fontId="13" fillId="7" borderId="0" xfId="3" applyFont="1" applyFill="1" applyBorder="1" applyProtection="1"/>
    <xf numFmtId="49" fontId="21" fillId="6" borderId="62" xfId="3" applyNumberFormat="1" applyFont="1" applyFill="1" applyBorder="1" applyAlignment="1" applyProtection="1">
      <alignment horizontal="center" vertical="center"/>
    </xf>
    <xf numFmtId="180" fontId="16" fillId="2" borderId="113" xfId="3" applyNumberFormat="1" applyFont="1" applyFill="1" applyBorder="1" applyAlignment="1" applyProtection="1">
      <alignment vertical="center"/>
      <protection locked="0"/>
    </xf>
    <xf numFmtId="180" fontId="16" fillId="2" borderId="114" xfId="3" applyNumberFormat="1" applyFont="1" applyFill="1" applyBorder="1" applyAlignment="1" applyProtection="1">
      <alignment vertical="center"/>
      <protection locked="0"/>
    </xf>
    <xf numFmtId="180" fontId="16" fillId="2" borderId="115" xfId="3" applyNumberFormat="1" applyFont="1" applyFill="1" applyBorder="1" applyAlignment="1" applyProtection="1">
      <alignment vertical="center"/>
      <protection locked="0"/>
    </xf>
    <xf numFmtId="0" fontId="29" fillId="6" borderId="75" xfId="3" applyFont="1" applyFill="1" applyBorder="1" applyAlignment="1" applyProtection="1">
      <alignment vertical="center"/>
    </xf>
    <xf numFmtId="0" fontId="29" fillId="6" borderId="76" xfId="3" applyFont="1" applyFill="1" applyBorder="1" applyAlignment="1" applyProtection="1">
      <alignment vertical="center"/>
    </xf>
    <xf numFmtId="180" fontId="16" fillId="10" borderId="60" xfId="3" applyNumberFormat="1" applyFont="1" applyFill="1" applyBorder="1" applyAlignment="1" applyProtection="1">
      <alignment vertical="center"/>
    </xf>
    <xf numFmtId="180" fontId="16" fillId="10" borderId="62" xfId="3" applyNumberFormat="1" applyFont="1" applyFill="1" applyBorder="1" applyAlignment="1" applyProtection="1">
      <alignment vertical="center"/>
    </xf>
    <xf numFmtId="180" fontId="16" fillId="10" borderId="61" xfId="3" applyNumberFormat="1" applyFont="1" applyFill="1" applyBorder="1" applyAlignment="1" applyProtection="1">
      <alignment vertical="center"/>
    </xf>
    <xf numFmtId="180" fontId="16" fillId="10" borderId="107" xfId="3" applyNumberFormat="1" applyFont="1" applyFill="1" applyBorder="1" applyAlignment="1" applyProtection="1">
      <alignment vertical="center"/>
    </xf>
    <xf numFmtId="180" fontId="24" fillId="10" borderId="107" xfId="3" applyNumberFormat="1" applyFont="1" applyFill="1" applyBorder="1" applyAlignment="1" applyProtection="1">
      <alignment vertical="center"/>
    </xf>
    <xf numFmtId="0" fontId="5" fillId="7" borderId="119" xfId="3" applyFont="1" applyFill="1" applyBorder="1" applyProtection="1"/>
    <xf numFmtId="0" fontId="5" fillId="7" borderId="120" xfId="3" applyFont="1" applyFill="1" applyBorder="1" applyProtection="1"/>
    <xf numFmtId="0" fontId="5" fillId="7" borderId="121" xfId="3" applyFont="1" applyFill="1" applyBorder="1" applyProtection="1"/>
    <xf numFmtId="0" fontId="5" fillId="0" borderId="0" xfId="3" applyFont="1"/>
    <xf numFmtId="0" fontId="7" fillId="0" borderId="0" xfId="3" applyFont="1"/>
    <xf numFmtId="0" fontId="7" fillId="11" borderId="122" xfId="3" applyFont="1" applyFill="1" applyBorder="1" applyAlignment="1">
      <alignment horizontal="centerContinuous"/>
    </xf>
    <xf numFmtId="0" fontId="7" fillId="11" borderId="123" xfId="3" applyFont="1" applyFill="1" applyBorder="1" applyAlignment="1">
      <alignment horizontal="centerContinuous"/>
    </xf>
    <xf numFmtId="0" fontId="7" fillId="11" borderId="124" xfId="3" applyFont="1" applyFill="1" applyBorder="1" applyAlignment="1">
      <alignment horizontal="centerContinuous"/>
    </xf>
    <xf numFmtId="0" fontId="19" fillId="12" borderId="125" xfId="3" applyFont="1" applyFill="1" applyBorder="1" applyAlignment="1">
      <alignment horizontal="center"/>
    </xf>
    <xf numFmtId="0" fontId="3" fillId="0" borderId="0" xfId="3" applyFont="1"/>
    <xf numFmtId="0" fontId="31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12" borderId="107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right"/>
    </xf>
    <xf numFmtId="0" fontId="7" fillId="0" borderId="0" xfId="3" applyFont="1" applyBorder="1" applyAlignment="1">
      <alignment horizontal="right"/>
    </xf>
    <xf numFmtId="0" fontId="7" fillId="0" borderId="126" xfId="3" applyFont="1" applyBorder="1"/>
    <xf numFmtId="0" fontId="32" fillId="0" borderId="0" xfId="3" applyFont="1" applyAlignment="1">
      <alignment horizontal="center"/>
    </xf>
    <xf numFmtId="0" fontId="7" fillId="0" borderId="0" xfId="3" applyFont="1" applyBorder="1"/>
    <xf numFmtId="0" fontId="5" fillId="0" borderId="52" xfId="3" applyFont="1" applyBorder="1"/>
    <xf numFmtId="0" fontId="5" fillId="0" borderId="53" xfId="3" applyFont="1" applyBorder="1"/>
    <xf numFmtId="0" fontId="7" fillId="13" borderId="54" xfId="3" applyFont="1" applyFill="1" applyBorder="1" applyAlignment="1">
      <alignment horizontal="center"/>
    </xf>
    <xf numFmtId="0" fontId="7" fillId="14" borderId="54" xfId="3" applyFont="1" applyFill="1" applyBorder="1" applyAlignment="1">
      <alignment horizontal="center"/>
    </xf>
    <xf numFmtId="0" fontId="7" fillId="9" borderId="54" xfId="3" applyFont="1" applyFill="1" applyBorder="1" applyAlignment="1">
      <alignment horizontal="center"/>
    </xf>
    <xf numFmtId="0" fontId="19" fillId="11" borderId="127" xfId="3" applyFont="1" applyFill="1" applyBorder="1" applyAlignment="1">
      <alignment horizontal="center"/>
    </xf>
    <xf numFmtId="0" fontId="19" fillId="12" borderId="127" xfId="3" applyFont="1" applyFill="1" applyBorder="1" applyAlignment="1">
      <alignment horizontal="center"/>
    </xf>
    <xf numFmtId="0" fontId="9" fillId="0" borderId="36" xfId="3" applyFont="1" applyBorder="1" applyAlignment="1">
      <alignment horizontal="centerContinuous"/>
    </xf>
    <xf numFmtId="0" fontId="5" fillId="0" borderId="59" xfId="3" applyFont="1" applyBorder="1" applyAlignment="1">
      <alignment horizontal="centerContinuous"/>
    </xf>
    <xf numFmtId="0" fontId="7" fillId="13" borderId="35" xfId="3" applyFont="1" applyFill="1" applyBorder="1" applyAlignment="1">
      <alignment horizontal="center"/>
    </xf>
    <xf numFmtId="0" fontId="9" fillId="0" borderId="0" xfId="3" applyFont="1" applyAlignment="1">
      <alignment horizontal="center"/>
    </xf>
    <xf numFmtId="0" fontId="7" fillId="14" borderId="35" xfId="3" applyFont="1" applyFill="1" applyBorder="1" applyAlignment="1">
      <alignment horizontal="center"/>
    </xf>
    <xf numFmtId="0" fontId="7" fillId="9" borderId="35" xfId="3" applyFont="1" applyFill="1" applyBorder="1" applyAlignment="1">
      <alignment horizontal="center"/>
    </xf>
    <xf numFmtId="0" fontId="19" fillId="11" borderId="128" xfId="3" applyFont="1" applyFill="1" applyBorder="1" applyAlignment="1">
      <alignment horizontal="center"/>
    </xf>
    <xf numFmtId="0" fontId="19" fillId="12" borderId="128" xfId="3" applyFont="1" applyFill="1" applyBorder="1" applyAlignment="1">
      <alignment horizontal="center"/>
    </xf>
    <xf numFmtId="0" fontId="5" fillId="0" borderId="60" xfId="3" applyFont="1" applyBorder="1"/>
    <xf numFmtId="0" fontId="5" fillId="0" borderId="61" xfId="3" applyFont="1" applyBorder="1"/>
    <xf numFmtId="0" fontId="7" fillId="13" borderId="62" xfId="3" applyFont="1" applyFill="1" applyBorder="1" applyAlignment="1">
      <alignment horizontal="center"/>
    </xf>
    <xf numFmtId="0" fontId="7" fillId="14" borderId="62" xfId="3" applyFont="1" applyFill="1" applyBorder="1" applyAlignment="1">
      <alignment horizontal="center"/>
    </xf>
    <xf numFmtId="0" fontId="7" fillId="9" borderId="62" xfId="3" applyFont="1" applyFill="1" applyBorder="1" applyAlignment="1">
      <alignment horizontal="center"/>
    </xf>
    <xf numFmtId="0" fontId="19" fillId="11" borderId="129" xfId="3" applyFont="1" applyFill="1" applyBorder="1" applyAlignment="1">
      <alignment horizontal="center"/>
    </xf>
    <xf numFmtId="0" fontId="19" fillId="12" borderId="129" xfId="3" applyFont="1" applyFill="1" applyBorder="1" applyAlignment="1">
      <alignment horizontal="center"/>
    </xf>
    <xf numFmtId="49" fontId="7" fillId="0" borderId="35" xfId="3" applyNumberFormat="1" applyFont="1" applyBorder="1" applyAlignment="1">
      <alignment horizontal="center" vertical="center"/>
    </xf>
    <xf numFmtId="0" fontId="7" fillId="0" borderId="59" xfId="3" applyFont="1" applyBorder="1" applyAlignment="1">
      <alignment vertical="center"/>
    </xf>
    <xf numFmtId="182" fontId="5" fillId="0" borderId="54" xfId="3" applyNumberFormat="1" applyFont="1" applyFill="1" applyBorder="1"/>
    <xf numFmtId="0" fontId="5" fillId="0" borderId="0" xfId="3" applyFont="1" applyFill="1"/>
    <xf numFmtId="182" fontId="5" fillId="0" borderId="127" xfId="3" applyNumberFormat="1" applyFont="1" applyFill="1" applyBorder="1"/>
    <xf numFmtId="3" fontId="5" fillId="0" borderId="127" xfId="3" applyNumberFormat="1" applyFont="1" applyFill="1" applyBorder="1"/>
    <xf numFmtId="182" fontId="5" fillId="0" borderId="35" xfId="3" applyNumberFormat="1" applyFont="1" applyFill="1" applyBorder="1"/>
    <xf numFmtId="182" fontId="5" fillId="0" borderId="128" xfId="3" applyNumberFormat="1" applyFont="1" applyFill="1" applyBorder="1"/>
    <xf numFmtId="3" fontId="5" fillId="0" borderId="128" xfId="3" applyNumberFormat="1" applyFont="1" applyFill="1" applyBorder="1"/>
    <xf numFmtId="49" fontId="7" fillId="0" borderId="71" xfId="3" applyNumberFormat="1" applyFont="1" applyBorder="1" applyAlignment="1">
      <alignment horizontal="center" vertical="center"/>
    </xf>
    <xf numFmtId="182" fontId="5" fillId="0" borderId="71" xfId="3" applyNumberFormat="1" applyFont="1" applyFill="1" applyBorder="1"/>
    <xf numFmtId="182" fontId="5" fillId="0" borderId="130" xfId="3" applyNumberFormat="1" applyFont="1" applyFill="1" applyBorder="1"/>
    <xf numFmtId="3" fontId="5" fillId="0" borderId="130" xfId="3" applyNumberFormat="1" applyFont="1" applyFill="1" applyBorder="1"/>
    <xf numFmtId="49" fontId="7" fillId="0" borderId="62" xfId="3" applyNumberFormat="1" applyFont="1" applyBorder="1" applyAlignment="1">
      <alignment horizontal="center" vertical="center"/>
    </xf>
    <xf numFmtId="182" fontId="5" fillId="0" borderId="62" xfId="3" applyNumberFormat="1" applyFont="1" applyFill="1" applyBorder="1"/>
    <xf numFmtId="3" fontId="5" fillId="0" borderId="129" xfId="3" applyNumberFormat="1" applyFont="1" applyFill="1" applyBorder="1"/>
    <xf numFmtId="0" fontId="7" fillId="0" borderId="75" xfId="3" applyFont="1" applyBorder="1"/>
    <xf numFmtId="0" fontId="7" fillId="0" borderId="76" xfId="3" applyFont="1" applyBorder="1"/>
    <xf numFmtId="182" fontId="5" fillId="0" borderId="107" xfId="3" applyNumberFormat="1" applyFont="1" applyFill="1" applyBorder="1"/>
    <xf numFmtId="182" fontId="5" fillId="0" borderId="131" xfId="3" applyNumberFormat="1" applyFont="1" applyFill="1" applyBorder="1"/>
    <xf numFmtId="3" fontId="5" fillId="0" borderId="131" xfId="3" applyNumberFormat="1" applyFont="1" applyFill="1" applyBorder="1"/>
    <xf numFmtId="0" fontId="7" fillId="4" borderId="122" xfId="3" applyFont="1" applyFill="1" applyBorder="1" applyAlignment="1">
      <alignment horizontal="centerContinuous"/>
    </xf>
    <xf numFmtId="0" fontId="19" fillId="4" borderId="123" xfId="3" applyFont="1" applyFill="1" applyBorder="1" applyAlignment="1">
      <alignment horizontal="centerContinuous"/>
    </xf>
    <xf numFmtId="0" fontId="19" fillId="4" borderId="124" xfId="3" applyFont="1" applyFill="1" applyBorder="1" applyAlignment="1">
      <alignment horizontal="centerContinuous"/>
    </xf>
    <xf numFmtId="0" fontId="19" fillId="0" borderId="0" xfId="3" applyFont="1" applyAlignment="1">
      <alignment horizontal="center"/>
    </xf>
    <xf numFmtId="0" fontId="7" fillId="15" borderId="122" xfId="3" applyFont="1" applyFill="1" applyBorder="1" applyAlignment="1">
      <alignment horizontal="centerContinuous"/>
    </xf>
    <xf numFmtId="0" fontId="7" fillId="15" borderId="123" xfId="3" applyFont="1" applyFill="1" applyBorder="1" applyAlignment="1">
      <alignment horizontal="centerContinuous"/>
    </xf>
    <xf numFmtId="0" fontId="7" fillId="15" borderId="124" xfId="3" applyFont="1" applyFill="1" applyBorder="1" applyAlignment="1">
      <alignment horizontal="centerContinuous"/>
    </xf>
    <xf numFmtId="0" fontId="19" fillId="9" borderId="125" xfId="3" applyFont="1" applyFill="1" applyBorder="1" applyAlignment="1">
      <alignment horizontal="center"/>
    </xf>
    <xf numFmtId="182" fontId="7" fillId="0" borderId="0" xfId="3" applyNumberFormat="1" applyFont="1" applyBorder="1"/>
    <xf numFmtId="0" fontId="33" fillId="0" borderId="0" xfId="3" applyFont="1" applyAlignment="1">
      <alignment vertical="center"/>
    </xf>
    <xf numFmtId="0" fontId="34" fillId="16" borderId="107" xfId="3" applyFont="1" applyFill="1" applyBorder="1" applyAlignment="1">
      <alignment horizontal="center" vertical="center"/>
    </xf>
    <xf numFmtId="182" fontId="7" fillId="0" borderId="0" xfId="3" applyNumberFormat="1" applyFont="1" applyBorder="1" applyAlignment="1">
      <alignment vertical="center"/>
    </xf>
    <xf numFmtId="182" fontId="34" fillId="4" borderId="107" xfId="3" applyNumberFormat="1" applyFont="1" applyFill="1" applyBorder="1" applyAlignment="1">
      <alignment horizontal="center" vertical="center" wrapText="1"/>
    </xf>
    <xf numFmtId="0" fontId="35" fillId="17" borderId="107" xfId="3" applyFont="1" applyFill="1" applyBorder="1" applyAlignment="1">
      <alignment horizontal="center" vertical="center"/>
    </xf>
    <xf numFmtId="0" fontId="7" fillId="3" borderId="107" xfId="3" applyFont="1" applyFill="1" applyBorder="1" applyAlignment="1">
      <alignment horizontal="center" vertical="center"/>
    </xf>
    <xf numFmtId="0" fontId="7" fillId="9" borderId="107" xfId="3" applyFont="1" applyFill="1" applyBorder="1" applyAlignment="1">
      <alignment horizontal="center" vertical="center"/>
    </xf>
    <xf numFmtId="0" fontId="7" fillId="16" borderId="54" xfId="3" applyFont="1" applyFill="1" applyBorder="1" applyAlignment="1">
      <alignment horizontal="center"/>
    </xf>
    <xf numFmtId="182" fontId="19" fillId="4" borderId="127" xfId="3" applyNumberFormat="1" applyFont="1" applyFill="1" applyBorder="1" applyAlignment="1">
      <alignment horizontal="center"/>
    </xf>
    <xf numFmtId="0" fontId="7" fillId="15" borderId="54" xfId="3" applyFont="1" applyFill="1" applyBorder="1" applyAlignment="1">
      <alignment horizontal="center"/>
    </xf>
    <xf numFmtId="0" fontId="19" fillId="9" borderId="127" xfId="3" applyFont="1" applyFill="1" applyBorder="1" applyAlignment="1">
      <alignment horizontal="center"/>
    </xf>
    <xf numFmtId="0" fontId="7" fillId="0" borderId="0" xfId="3" applyFont="1" applyAlignment="1">
      <alignment horizontal="center"/>
    </xf>
    <xf numFmtId="0" fontId="7" fillId="16" borderId="35" xfId="3" applyFont="1" applyFill="1" applyBorder="1" applyAlignment="1">
      <alignment horizontal="center"/>
    </xf>
    <xf numFmtId="182" fontId="19" fillId="4" borderId="128" xfId="3" applyNumberFormat="1" applyFont="1" applyFill="1" applyBorder="1" applyAlignment="1">
      <alignment horizontal="center"/>
    </xf>
    <xf numFmtId="0" fontId="7" fillId="15" borderId="35" xfId="3" applyFont="1" applyFill="1" applyBorder="1" applyAlignment="1">
      <alignment horizontal="center"/>
    </xf>
    <xf numFmtId="0" fontId="19" fillId="9" borderId="128" xfId="3" applyFont="1" applyFill="1" applyBorder="1" applyAlignment="1">
      <alignment horizontal="center"/>
    </xf>
    <xf numFmtId="0" fontId="7" fillId="0" borderId="62" xfId="3" applyFont="1" applyFill="1" applyBorder="1" applyAlignment="1">
      <alignment horizontal="center"/>
    </xf>
    <xf numFmtId="0" fontId="7" fillId="16" borderId="62" xfId="3" applyFont="1" applyFill="1" applyBorder="1" applyAlignment="1">
      <alignment horizontal="center"/>
    </xf>
    <xf numFmtId="182" fontId="19" fillId="4" borderId="129" xfId="3" applyNumberFormat="1" applyFont="1" applyFill="1" applyBorder="1" applyAlignment="1">
      <alignment horizontal="center"/>
    </xf>
    <xf numFmtId="0" fontId="7" fillId="15" borderId="62" xfId="3" applyFont="1" applyFill="1" applyBorder="1" applyAlignment="1">
      <alignment horizontal="center"/>
    </xf>
    <xf numFmtId="0" fontId="34" fillId="15" borderId="62" xfId="3" applyFont="1" applyFill="1" applyBorder="1" applyAlignment="1">
      <alignment horizontal="center"/>
    </xf>
    <xf numFmtId="0" fontId="19" fillId="9" borderId="129" xfId="3" applyFont="1" applyFill="1" applyBorder="1" applyAlignment="1">
      <alignment horizontal="center"/>
    </xf>
    <xf numFmtId="182" fontId="5" fillId="0" borderId="0" xfId="3" applyNumberFormat="1" applyFont="1" applyFill="1" applyBorder="1"/>
    <xf numFmtId="0" fontId="7" fillId="5" borderId="122" xfId="3" applyFont="1" applyFill="1" applyBorder="1" applyAlignment="1">
      <alignment horizontal="centerContinuous"/>
    </xf>
    <xf numFmtId="0" fontId="7" fillId="5" borderId="123" xfId="3" applyFont="1" applyFill="1" applyBorder="1" applyAlignment="1">
      <alignment horizontal="centerContinuous"/>
    </xf>
    <xf numFmtId="0" fontId="7" fillId="5" borderId="124" xfId="3" applyFont="1" applyFill="1" applyBorder="1" applyAlignment="1">
      <alignment horizontal="centerContinuous"/>
    </xf>
    <xf numFmtId="0" fontId="7" fillId="6" borderId="122" xfId="3" applyFont="1" applyFill="1" applyBorder="1" applyAlignment="1">
      <alignment horizontal="centerContinuous"/>
    </xf>
    <xf numFmtId="0" fontId="7" fillId="6" borderId="123" xfId="3" applyFont="1" applyFill="1" applyBorder="1" applyAlignment="1">
      <alignment horizontal="centerContinuous"/>
    </xf>
    <xf numFmtId="0" fontId="7" fillId="6" borderId="124" xfId="3" applyFont="1" applyFill="1" applyBorder="1" applyAlignment="1">
      <alignment horizontal="centerContinuous"/>
    </xf>
    <xf numFmtId="0" fontId="7" fillId="7" borderId="132" xfId="3" applyFont="1" applyFill="1" applyBorder="1" applyAlignment="1">
      <alignment horizontal="center"/>
    </xf>
    <xf numFmtId="0" fontId="19" fillId="13" borderId="125" xfId="3" applyFont="1" applyFill="1" applyBorder="1" applyAlignment="1">
      <alignment horizontal="center"/>
    </xf>
    <xf numFmtId="0" fontId="19" fillId="14" borderId="125" xfId="3" applyFont="1" applyFill="1" applyBorder="1" applyAlignment="1">
      <alignment horizontal="center"/>
    </xf>
    <xf numFmtId="0" fontId="36" fillId="0" borderId="0" xfId="3" applyFont="1" applyAlignment="1">
      <alignment vertical="center"/>
    </xf>
    <xf numFmtId="0" fontId="7" fillId="17" borderId="107" xfId="3" applyFont="1" applyFill="1" applyBorder="1" applyAlignment="1">
      <alignment horizontal="center" vertical="center"/>
    </xf>
    <xf numFmtId="0" fontId="7" fillId="14" borderId="107" xfId="3" applyFont="1" applyFill="1" applyBorder="1" applyAlignment="1">
      <alignment horizontal="center" vertical="center"/>
    </xf>
    <xf numFmtId="0" fontId="7" fillId="0" borderId="0" xfId="3" applyFont="1" applyAlignment="1">
      <alignment horizontal="right"/>
    </xf>
    <xf numFmtId="0" fontId="7" fillId="5" borderId="54" xfId="3" applyFont="1" applyFill="1" applyBorder="1" applyAlignment="1">
      <alignment horizontal="center"/>
    </xf>
    <xf numFmtId="0" fontId="7" fillId="17" borderId="54" xfId="3" applyFont="1" applyFill="1" applyBorder="1" applyAlignment="1">
      <alignment horizontal="center"/>
    </xf>
    <xf numFmtId="0" fontId="7" fillId="6" borderId="54" xfId="3" applyFont="1" applyFill="1" applyBorder="1" applyAlignment="1">
      <alignment horizontal="center"/>
    </xf>
    <xf numFmtId="0" fontId="7" fillId="7" borderId="54" xfId="3" applyFont="1" applyFill="1" applyBorder="1" applyAlignment="1">
      <alignment horizontal="center"/>
    </xf>
    <xf numFmtId="0" fontId="19" fillId="13" borderId="127" xfId="3" applyFont="1" applyFill="1" applyBorder="1" applyAlignment="1">
      <alignment horizontal="center"/>
    </xf>
    <xf numFmtId="0" fontId="19" fillId="14" borderId="127" xfId="3" applyFont="1" applyFill="1" applyBorder="1" applyAlignment="1">
      <alignment horizontal="center"/>
    </xf>
    <xf numFmtId="0" fontId="7" fillId="5" borderId="35" xfId="3" applyFont="1" applyFill="1" applyBorder="1" applyAlignment="1">
      <alignment horizontal="center"/>
    </xf>
    <xf numFmtId="0" fontId="7" fillId="17" borderId="35" xfId="3" applyFont="1" applyFill="1" applyBorder="1" applyAlignment="1">
      <alignment horizontal="center"/>
    </xf>
    <xf numFmtId="0" fontId="7" fillId="0" borderId="0" xfId="3" applyFont="1" applyAlignment="1"/>
    <xf numFmtId="0" fontId="7" fillId="6" borderId="35" xfId="3" applyFont="1" applyFill="1" applyBorder="1" applyAlignment="1">
      <alignment horizontal="center"/>
    </xf>
    <xf numFmtId="0" fontId="7" fillId="7" borderId="35" xfId="3" applyFont="1" applyFill="1" applyBorder="1" applyAlignment="1">
      <alignment horizontal="center"/>
    </xf>
    <xf numFmtId="0" fontId="19" fillId="0" borderId="0" xfId="3" applyFont="1" applyAlignment="1"/>
    <xf numFmtId="0" fontId="19" fillId="13" borderId="128" xfId="3" applyFont="1" applyFill="1" applyBorder="1" applyAlignment="1">
      <alignment horizontal="center"/>
    </xf>
    <xf numFmtId="0" fontId="19" fillId="14" borderId="128" xfId="3" applyFont="1" applyFill="1" applyBorder="1" applyAlignment="1">
      <alignment horizontal="center"/>
    </xf>
    <xf numFmtId="0" fontId="7" fillId="5" borderId="62" xfId="3" applyFont="1" applyFill="1" applyBorder="1" applyAlignment="1">
      <alignment horizontal="center"/>
    </xf>
    <xf numFmtId="0" fontId="7" fillId="17" borderId="62" xfId="3" applyFont="1" applyFill="1" applyBorder="1" applyAlignment="1">
      <alignment horizontal="center"/>
    </xf>
    <xf numFmtId="0" fontId="34" fillId="5" borderId="62" xfId="3" applyFont="1" applyFill="1" applyBorder="1" applyAlignment="1">
      <alignment horizontal="center"/>
    </xf>
    <xf numFmtId="0" fontId="7" fillId="6" borderId="62" xfId="3" applyFont="1" applyFill="1" applyBorder="1" applyAlignment="1">
      <alignment horizontal="center"/>
    </xf>
    <xf numFmtId="0" fontId="7" fillId="7" borderId="62" xfId="3" applyFont="1" applyFill="1" applyBorder="1" applyAlignment="1">
      <alignment horizontal="center"/>
    </xf>
    <xf numFmtId="0" fontId="19" fillId="13" borderId="129" xfId="3" applyFont="1" applyFill="1" applyBorder="1" applyAlignment="1">
      <alignment horizontal="center"/>
    </xf>
    <xf numFmtId="0" fontId="19" fillId="14" borderId="129" xfId="3" applyFont="1" applyFill="1" applyBorder="1" applyAlignment="1">
      <alignment horizontal="center"/>
    </xf>
    <xf numFmtId="183" fontId="5" fillId="0" borderId="54" xfId="3" applyNumberFormat="1" applyFont="1" applyFill="1" applyBorder="1"/>
    <xf numFmtId="183" fontId="5" fillId="0" borderId="0" xfId="3" applyNumberFormat="1" applyFont="1" applyFill="1"/>
    <xf numFmtId="178" fontId="5" fillId="0" borderId="54" xfId="3" applyNumberFormat="1" applyFont="1" applyFill="1" applyBorder="1"/>
    <xf numFmtId="178" fontId="5" fillId="0" borderId="0" xfId="3" applyNumberFormat="1" applyFont="1" applyFill="1"/>
    <xf numFmtId="183" fontId="5" fillId="0" borderId="127" xfId="3" applyNumberFormat="1" applyFont="1" applyFill="1" applyBorder="1" applyAlignment="1"/>
    <xf numFmtId="183" fontId="5" fillId="0" borderId="127" xfId="3" applyNumberFormat="1" applyFont="1" applyFill="1" applyBorder="1"/>
    <xf numFmtId="183" fontId="5" fillId="0" borderId="35" xfId="3" applyNumberFormat="1" applyFont="1" applyFill="1" applyBorder="1"/>
    <xf numFmtId="178" fontId="5" fillId="0" borderId="35" xfId="3" applyNumberFormat="1" applyFont="1" applyFill="1" applyBorder="1"/>
    <xf numFmtId="183" fontId="5" fillId="0" borderId="128" xfId="3" applyNumberFormat="1" applyFont="1" applyFill="1" applyBorder="1" applyAlignment="1"/>
    <xf numFmtId="183" fontId="5" fillId="0" borderId="128" xfId="3" applyNumberFormat="1" applyFont="1" applyFill="1" applyBorder="1"/>
    <xf numFmtId="183" fontId="5" fillId="0" borderId="71" xfId="3" applyNumberFormat="1" applyFont="1" applyFill="1" applyBorder="1"/>
    <xf numFmtId="178" fontId="5" fillId="0" borderId="71" xfId="3" applyNumberFormat="1" applyFont="1" applyFill="1" applyBorder="1"/>
    <xf numFmtId="183" fontId="5" fillId="0" borderId="130" xfId="3" applyNumberFormat="1" applyFont="1" applyFill="1" applyBorder="1" applyAlignment="1"/>
    <xf numFmtId="183" fontId="5" fillId="0" borderId="130" xfId="3" applyNumberFormat="1" applyFont="1" applyFill="1" applyBorder="1"/>
    <xf numFmtId="183" fontId="9" fillId="0" borderId="0" xfId="3" applyNumberFormat="1" applyFont="1" applyFill="1" applyAlignment="1">
      <alignment horizontal="center"/>
    </xf>
    <xf numFmtId="178" fontId="9" fillId="0" borderId="0" xfId="3" applyNumberFormat="1" applyFont="1" applyFill="1" applyAlignment="1">
      <alignment horizontal="center"/>
    </xf>
    <xf numFmtId="178" fontId="5" fillId="18" borderId="35" xfId="3" applyNumberFormat="1" applyFont="1" applyFill="1" applyBorder="1"/>
    <xf numFmtId="183" fontId="5" fillId="18" borderId="35" xfId="3" applyNumberFormat="1" applyFont="1" applyFill="1" applyBorder="1"/>
    <xf numFmtId="183" fontId="5" fillId="0" borderId="62" xfId="3" applyNumberFormat="1" applyFont="1" applyFill="1" applyBorder="1"/>
    <xf numFmtId="183" fontId="5" fillId="0" borderId="129" xfId="3" applyNumberFormat="1" applyFont="1" applyFill="1" applyBorder="1" applyAlignment="1"/>
    <xf numFmtId="178" fontId="5" fillId="0" borderId="107" xfId="3" applyNumberFormat="1" applyFont="1" applyFill="1" applyBorder="1"/>
    <xf numFmtId="183" fontId="5" fillId="0" borderId="107" xfId="3" applyNumberFormat="1" applyFont="1" applyFill="1" applyBorder="1"/>
    <xf numFmtId="183" fontId="5" fillId="0" borderId="131" xfId="3" applyNumberFormat="1" applyFont="1" applyFill="1" applyBorder="1" applyAlignment="1"/>
    <xf numFmtId="183" fontId="5" fillId="0" borderId="131" xfId="3" applyNumberFormat="1" applyFont="1" applyFill="1" applyBorder="1"/>
    <xf numFmtId="184" fontId="7" fillId="2" borderId="0" xfId="7" applyNumberFormat="1" applyFont="1" applyFill="1" applyAlignment="1" applyProtection="1">
      <alignment vertical="center"/>
    </xf>
    <xf numFmtId="49" fontId="5" fillId="2" borderId="0" xfId="8" applyNumberFormat="1" applyFont="1" applyFill="1" applyAlignment="1" applyProtection="1">
      <alignment vertical="center"/>
    </xf>
    <xf numFmtId="184" fontId="34" fillId="2" borderId="0" xfId="7" applyNumberFormat="1" applyFont="1" applyFill="1" applyAlignment="1" applyProtection="1">
      <alignment vertical="center"/>
    </xf>
    <xf numFmtId="0" fontId="7" fillId="2" borderId="0" xfId="3" applyFont="1" applyFill="1" applyBorder="1" applyAlignment="1" applyProtection="1">
      <alignment horizontal="right" vertical="center"/>
    </xf>
    <xf numFmtId="184" fontId="38" fillId="2" borderId="133" xfId="7" applyNumberFormat="1" applyFont="1" applyFill="1" applyBorder="1" applyAlignment="1" applyProtection="1">
      <alignment vertical="top"/>
    </xf>
    <xf numFmtId="184" fontId="34" fillId="2" borderId="134" xfId="7" applyNumberFormat="1" applyFont="1" applyFill="1" applyBorder="1" applyAlignment="1" applyProtection="1">
      <alignment vertical="center"/>
    </xf>
    <xf numFmtId="184" fontId="34" fillId="6" borderId="134" xfId="7" applyNumberFormat="1" applyFont="1" applyFill="1" applyBorder="1" applyAlignment="1" applyProtection="1">
      <alignment vertical="center"/>
    </xf>
    <xf numFmtId="184" fontId="7" fillId="6" borderId="134" xfId="7" applyNumberFormat="1" applyFont="1" applyFill="1" applyBorder="1" applyAlignment="1" applyProtection="1">
      <alignment vertical="center"/>
    </xf>
    <xf numFmtId="184" fontId="34" fillId="6" borderId="134" xfId="7" applyNumberFormat="1" applyFont="1" applyFill="1" applyBorder="1" applyAlignment="1" applyProtection="1">
      <alignment horizontal="right" vertical="center"/>
    </xf>
    <xf numFmtId="184" fontId="34" fillId="6" borderId="135" xfId="7" applyNumberFormat="1" applyFont="1" applyFill="1" applyBorder="1" applyAlignment="1" applyProtection="1">
      <alignment horizontal="right" vertical="center"/>
    </xf>
    <xf numFmtId="184" fontId="34" fillId="2" borderId="0" xfId="7" applyNumberFormat="1" applyFont="1" applyFill="1" applyAlignment="1" applyProtection="1">
      <alignment horizontal="right" vertical="center"/>
    </xf>
    <xf numFmtId="184" fontId="34" fillId="6" borderId="136" xfId="7" applyNumberFormat="1" applyFont="1" applyFill="1" applyBorder="1" applyAlignment="1" applyProtection="1">
      <alignment vertical="center"/>
    </xf>
    <xf numFmtId="184" fontId="34" fillId="6" borderId="0" xfId="7" applyNumberFormat="1" applyFont="1" applyFill="1" applyBorder="1" applyAlignment="1" applyProtection="1">
      <alignment vertical="center"/>
    </xf>
    <xf numFmtId="184" fontId="7" fillId="6" borderId="0" xfId="7" applyNumberFormat="1" applyFont="1" applyFill="1" applyBorder="1" applyAlignment="1" applyProtection="1">
      <alignment vertical="center"/>
    </xf>
    <xf numFmtId="184" fontId="34" fillId="6" borderId="0" xfId="7" applyNumberFormat="1" applyFont="1" applyFill="1" applyBorder="1" applyAlignment="1" applyProtection="1">
      <alignment horizontal="right" vertical="center"/>
    </xf>
    <xf numFmtId="184" fontId="34" fillId="6" borderId="137" xfId="7" applyNumberFormat="1" applyFont="1" applyFill="1" applyBorder="1" applyAlignment="1" applyProtection="1">
      <alignment horizontal="right" vertical="center"/>
    </xf>
    <xf numFmtId="184" fontId="9" fillId="2" borderId="52" xfId="7" applyNumberFormat="1" applyFont="1" applyFill="1" applyBorder="1" applyAlignment="1" applyProtection="1">
      <alignment horizontal="right" vertical="center"/>
    </xf>
    <xf numFmtId="184" fontId="34" fillId="2" borderId="66" xfId="7" applyNumberFormat="1" applyFont="1" applyFill="1" applyBorder="1" applyAlignment="1" applyProtection="1">
      <alignment vertical="center"/>
    </xf>
    <xf numFmtId="184" fontId="34" fillId="6" borderId="138" xfId="7" applyNumberFormat="1" applyFont="1" applyFill="1" applyBorder="1" applyAlignment="1" applyProtection="1">
      <alignment vertical="center"/>
    </xf>
    <xf numFmtId="184" fontId="34" fillId="6" borderId="139" xfId="7" applyNumberFormat="1" applyFont="1" applyFill="1" applyBorder="1" applyAlignment="1" applyProtection="1">
      <alignment vertical="center"/>
    </xf>
    <xf numFmtId="184" fontId="7" fillId="6" borderId="139" xfId="7" applyNumberFormat="1" applyFont="1" applyFill="1" applyBorder="1" applyAlignment="1" applyProtection="1">
      <alignment vertical="center"/>
    </xf>
    <xf numFmtId="184" fontId="34" fillId="6" borderId="139" xfId="7" applyNumberFormat="1" applyFont="1" applyFill="1" applyBorder="1" applyAlignment="1" applyProtection="1">
      <alignment horizontal="right" vertical="center"/>
    </xf>
    <xf numFmtId="184" fontId="34" fillId="6" borderId="140" xfId="7" applyNumberFormat="1" applyFont="1" applyFill="1" applyBorder="1" applyAlignment="1" applyProtection="1">
      <alignment horizontal="right" vertical="center"/>
    </xf>
    <xf numFmtId="184" fontId="7" fillId="2" borderId="0" xfId="7" applyNumberFormat="1" applyFont="1" applyFill="1" applyAlignment="1" applyProtection="1"/>
    <xf numFmtId="0" fontId="34" fillId="2" borderId="134" xfId="3" applyFont="1" applyFill="1" applyBorder="1" applyAlignment="1">
      <alignment horizontal="left"/>
    </xf>
    <xf numFmtId="184" fontId="34" fillId="2" borderId="0" xfId="7" applyNumberFormat="1" applyFont="1" applyFill="1" applyBorder="1" applyAlignment="1" applyProtection="1"/>
    <xf numFmtId="184" fontId="34" fillId="2" borderId="0" xfId="7" applyNumberFormat="1" applyFont="1" applyFill="1" applyBorder="1" applyAlignment="1" applyProtection="1">
      <alignment horizontal="centerContinuous"/>
    </xf>
    <xf numFmtId="184" fontId="34" fillId="2" borderId="0" xfId="7" applyNumberFormat="1" applyFont="1" applyFill="1" applyAlignment="1" applyProtection="1">
      <alignment horizontal="right"/>
    </xf>
    <xf numFmtId="184" fontId="34" fillId="2" borderId="0" xfId="7" applyNumberFormat="1" applyFont="1" applyFill="1" applyAlignment="1" applyProtection="1">
      <alignment horizontal="left"/>
    </xf>
    <xf numFmtId="184" fontId="34" fillId="2" borderId="0" xfId="7" applyNumberFormat="1" applyFont="1" applyFill="1" applyAlignment="1" applyProtection="1"/>
    <xf numFmtId="184" fontId="7" fillId="2" borderId="0" xfId="7" applyNumberFormat="1" applyFont="1" applyFill="1" applyAlignment="1" applyProtection="1">
      <alignment vertical="top"/>
    </xf>
    <xf numFmtId="184" fontId="34" fillId="2" borderId="0" xfId="7" applyNumberFormat="1" applyFont="1" applyFill="1" applyBorder="1" applyAlignment="1" applyProtection="1">
      <alignment vertical="top"/>
    </xf>
    <xf numFmtId="184" fontId="34" fillId="2" borderId="0" xfId="7" applyNumberFormat="1" applyFont="1" applyFill="1" applyAlignment="1" applyProtection="1">
      <alignment horizontal="left" vertical="top"/>
    </xf>
    <xf numFmtId="184" fontId="34" fillId="2" borderId="0" xfId="7" applyNumberFormat="1" applyFont="1" applyFill="1" applyAlignment="1" applyProtection="1">
      <alignment vertical="top"/>
    </xf>
    <xf numFmtId="184" fontId="34" fillId="2" borderId="0" xfId="7" applyNumberFormat="1" applyFont="1" applyFill="1" applyAlignment="1" applyProtection="1">
      <alignment horizontal="right" vertical="top"/>
    </xf>
    <xf numFmtId="184" fontId="34" fillId="2" borderId="0" xfId="7" applyNumberFormat="1" applyFont="1" applyFill="1" applyBorder="1" applyAlignment="1" applyProtection="1">
      <alignment horizontal="center" vertical="top"/>
    </xf>
    <xf numFmtId="184" fontId="38" fillId="2" borderId="142" xfId="7" applyNumberFormat="1" applyFont="1" applyFill="1" applyBorder="1" applyAlignment="1" applyProtection="1">
      <alignment vertical="top"/>
    </xf>
    <xf numFmtId="184" fontId="34" fillId="2" borderId="143" xfId="7" applyNumberFormat="1" applyFont="1" applyFill="1" applyBorder="1" applyAlignment="1" applyProtection="1">
      <alignment vertical="center"/>
    </xf>
    <xf numFmtId="184" fontId="34" fillId="19" borderId="143" xfId="7" applyNumberFormat="1" applyFont="1" applyFill="1" applyBorder="1" applyAlignment="1" applyProtection="1">
      <alignment vertical="center"/>
    </xf>
    <xf numFmtId="184" fontId="7" fillId="19" borderId="143" xfId="7" applyNumberFormat="1" applyFont="1" applyFill="1" applyBorder="1" applyAlignment="1" applyProtection="1">
      <alignment vertical="center"/>
    </xf>
    <xf numFmtId="184" fontId="7" fillId="19" borderId="144" xfId="7" applyNumberFormat="1" applyFont="1" applyFill="1" applyBorder="1" applyAlignment="1" applyProtection="1">
      <alignment vertical="center"/>
    </xf>
    <xf numFmtId="184" fontId="34" fillId="2" borderId="0" xfId="7" applyNumberFormat="1" applyFont="1" applyFill="1" applyBorder="1" applyAlignment="1" applyProtection="1">
      <alignment horizontal="center" vertical="center"/>
    </xf>
    <xf numFmtId="184" fontId="34" fillId="19" borderId="145" xfId="7" applyNumberFormat="1" applyFont="1" applyFill="1" applyBorder="1" applyAlignment="1" applyProtection="1">
      <alignment vertical="center"/>
    </xf>
    <xf numFmtId="184" fontId="34" fillId="2" borderId="66" xfId="7" applyNumberFormat="1" applyFont="1" applyFill="1" applyBorder="1" applyAlignment="1" applyProtection="1">
      <alignment horizontal="center" vertical="center"/>
    </xf>
    <xf numFmtId="184" fontId="9" fillId="2" borderId="66" xfId="7" applyNumberFormat="1" applyFont="1" applyFill="1" applyBorder="1" applyAlignment="1" applyProtection="1">
      <alignment horizontal="right" vertical="center"/>
    </xf>
    <xf numFmtId="183" fontId="39" fillId="2" borderId="66" xfId="7" applyNumberFormat="1" applyFont="1" applyFill="1" applyBorder="1" applyAlignment="1" applyProtection="1">
      <alignment horizontal="left" vertical="center"/>
    </xf>
    <xf numFmtId="183" fontId="39" fillId="0" borderId="66" xfId="7" applyNumberFormat="1" applyFont="1" applyFill="1" applyBorder="1" applyAlignment="1" applyProtection="1">
      <alignment horizontal="left" vertical="center"/>
    </xf>
    <xf numFmtId="184" fontId="7" fillId="2" borderId="53" xfId="7" applyNumberFormat="1" applyFont="1" applyFill="1" applyBorder="1" applyAlignment="1" applyProtection="1">
      <alignment vertical="center"/>
    </xf>
    <xf numFmtId="184" fontId="7" fillId="19" borderId="146" xfId="7" applyNumberFormat="1" applyFont="1" applyFill="1" applyBorder="1" applyAlignment="1" applyProtection="1">
      <alignment vertical="center"/>
    </xf>
    <xf numFmtId="185" fontId="34" fillId="2" borderId="0" xfId="7" applyNumberFormat="1" applyFont="1" applyFill="1" applyBorder="1" applyAlignment="1" applyProtection="1">
      <alignment horizontal="center" vertical="center"/>
    </xf>
    <xf numFmtId="184" fontId="34" fillId="2" borderId="36" xfId="7" applyNumberFormat="1" applyFont="1" applyFill="1" applyBorder="1" applyAlignment="1" applyProtection="1">
      <alignment horizontal="center" vertical="center"/>
    </xf>
    <xf numFmtId="184" fontId="9" fillId="2" borderId="0" xfId="7" applyNumberFormat="1" applyFont="1" applyFill="1" applyBorder="1" applyAlignment="1" applyProtection="1">
      <alignment horizontal="right" vertical="center"/>
    </xf>
    <xf numFmtId="184" fontId="7" fillId="2" borderId="59" xfId="7" applyNumberFormat="1" applyFont="1" applyFill="1" applyBorder="1" applyAlignment="1" applyProtection="1">
      <alignment vertical="center"/>
    </xf>
    <xf numFmtId="184" fontId="34" fillId="2" borderId="0" xfId="7" applyNumberFormat="1" applyFont="1" applyFill="1" applyBorder="1" applyAlignment="1" applyProtection="1">
      <alignment horizontal="left" vertical="center"/>
    </xf>
    <xf numFmtId="0" fontId="5" fillId="2" borderId="0" xfId="3" applyFont="1" applyFill="1" applyBorder="1" applyAlignment="1" applyProtection="1">
      <alignment horizontal="left" vertical="center"/>
    </xf>
    <xf numFmtId="184" fontId="34" fillId="19" borderId="147" xfId="7" applyNumberFormat="1" applyFont="1" applyFill="1" applyBorder="1" applyAlignment="1" applyProtection="1">
      <alignment vertical="center"/>
    </xf>
    <xf numFmtId="184" fontId="34" fillId="19" borderId="141" xfId="7" applyNumberFormat="1" applyFont="1" applyFill="1" applyBorder="1" applyAlignment="1" applyProtection="1">
      <alignment vertical="center"/>
    </xf>
    <xf numFmtId="184" fontId="7" fillId="19" borderId="141" xfId="7" applyNumberFormat="1" applyFont="1" applyFill="1" applyBorder="1" applyAlignment="1" applyProtection="1">
      <alignment vertical="center"/>
    </xf>
    <xf numFmtId="184" fontId="34" fillId="19" borderId="141" xfId="7" applyNumberFormat="1" applyFont="1" applyFill="1" applyBorder="1" applyAlignment="1" applyProtection="1"/>
    <xf numFmtId="184" fontId="7" fillId="19" borderId="148" xfId="7" applyNumberFormat="1" applyFont="1" applyFill="1" applyBorder="1" applyAlignment="1" applyProtection="1">
      <alignment vertical="center"/>
    </xf>
    <xf numFmtId="184" fontId="40" fillId="2" borderId="143" xfId="7" applyNumberFormat="1" applyFont="1" applyFill="1" applyBorder="1" applyAlignment="1" applyProtection="1">
      <alignment vertical="center"/>
    </xf>
    <xf numFmtId="184" fontId="34" fillId="19" borderId="149" xfId="7" applyNumberFormat="1" applyFont="1" applyFill="1" applyBorder="1" applyAlignment="1" applyProtection="1">
      <alignment vertical="center"/>
    </xf>
    <xf numFmtId="184" fontId="34" fillId="2" borderId="143" xfId="7" applyNumberFormat="1" applyFont="1" applyFill="1" applyBorder="1" applyAlignment="1" applyProtection="1">
      <alignment horizontal="right" vertical="center"/>
    </xf>
    <xf numFmtId="184" fontId="7" fillId="2" borderId="143" xfId="7" applyNumberFormat="1" applyFont="1" applyFill="1" applyBorder="1" applyAlignment="1" applyProtection="1"/>
    <xf numFmtId="184" fontId="34" fillId="2" borderId="143" xfId="7" applyNumberFormat="1" applyFont="1" applyFill="1" applyBorder="1" applyAlignment="1" applyProtection="1"/>
    <xf numFmtId="184" fontId="7" fillId="19" borderId="149" xfId="7" applyNumberFormat="1" applyFont="1" applyFill="1" applyBorder="1" applyAlignment="1" applyProtection="1">
      <alignment vertical="center"/>
    </xf>
    <xf numFmtId="184" fontId="34" fillId="19" borderId="150" xfId="7" applyNumberFormat="1" applyFont="1" applyFill="1" applyBorder="1" applyAlignment="1" applyProtection="1">
      <alignment vertical="top"/>
    </xf>
    <xf numFmtId="184" fontId="7" fillId="2" borderId="0" xfId="7" applyNumberFormat="1" applyFont="1" applyFill="1" applyBorder="1" applyAlignment="1" applyProtection="1">
      <alignment vertical="top"/>
    </xf>
    <xf numFmtId="184" fontId="7" fillId="19" borderId="150" xfId="7" applyNumberFormat="1" applyFont="1" applyFill="1" applyBorder="1" applyAlignment="1" applyProtection="1">
      <alignment vertical="top"/>
    </xf>
    <xf numFmtId="184" fontId="34" fillId="2" borderId="0" xfId="7" applyNumberFormat="1" applyFont="1" applyFill="1" applyBorder="1" applyAlignment="1" applyProtection="1">
      <alignment vertical="center"/>
    </xf>
    <xf numFmtId="0" fontId="5" fillId="19" borderId="145" xfId="3" applyFont="1" applyFill="1" applyBorder="1" applyAlignment="1" applyProtection="1"/>
    <xf numFmtId="0" fontId="5" fillId="2" borderId="66" xfId="3" applyFont="1" applyFill="1" applyBorder="1" applyAlignment="1" applyProtection="1"/>
    <xf numFmtId="184" fontId="34" fillId="19" borderId="146" xfId="7" applyNumberFormat="1" applyFont="1" applyFill="1" applyBorder="1" applyAlignment="1" applyProtection="1">
      <alignment vertical="center"/>
    </xf>
    <xf numFmtId="0" fontId="5" fillId="2" borderId="69" xfId="3" applyFont="1" applyFill="1" applyBorder="1" applyAlignment="1"/>
    <xf numFmtId="0" fontId="5" fillId="2" borderId="0" xfId="3" applyFont="1" applyFill="1" applyBorder="1" applyAlignment="1"/>
    <xf numFmtId="0" fontId="5" fillId="19" borderId="145" xfId="3" applyFont="1" applyFill="1" applyBorder="1" applyAlignment="1"/>
    <xf numFmtId="184" fontId="7" fillId="2" borderId="0" xfId="7" applyNumberFormat="1" applyFont="1" applyFill="1" applyAlignment="1" applyProtection="1">
      <alignment horizontal="right"/>
    </xf>
    <xf numFmtId="184" fontId="7" fillId="2" borderId="0" xfId="7" applyNumberFormat="1" applyFont="1" applyFill="1" applyBorder="1" applyAlignment="1" applyProtection="1">
      <alignment horizontal="right"/>
    </xf>
    <xf numFmtId="184" fontId="40" fillId="2" borderId="0" xfId="7" applyNumberFormat="1" applyFont="1" applyFill="1" applyBorder="1" applyAlignment="1" applyProtection="1">
      <alignment vertical="center"/>
    </xf>
    <xf numFmtId="184" fontId="34" fillId="2" borderId="0" xfId="7" applyNumberFormat="1" applyFont="1" applyFill="1" applyBorder="1" applyAlignment="1" applyProtection="1">
      <alignment horizontal="right" vertical="center"/>
    </xf>
    <xf numFmtId="184" fontId="7" fillId="2" borderId="0" xfId="7" applyNumberFormat="1" applyFont="1" applyFill="1" applyAlignment="1" applyProtection="1">
      <alignment horizontal="center" vertical="center"/>
    </xf>
    <xf numFmtId="184" fontId="7" fillId="2" borderId="0" xfId="7" applyNumberFormat="1" applyFont="1" applyFill="1" applyAlignment="1" applyProtection="1">
      <alignment horizontal="left" vertical="center"/>
    </xf>
    <xf numFmtId="184" fontId="38" fillId="2" borderId="158" xfId="7" applyNumberFormat="1" applyFont="1" applyFill="1" applyBorder="1" applyAlignment="1" applyProtection="1">
      <alignment vertical="top"/>
    </xf>
    <xf numFmtId="184" fontId="34" fillId="2" borderId="159" xfId="7" applyNumberFormat="1" applyFont="1" applyFill="1" applyBorder="1" applyAlignment="1" applyProtection="1">
      <alignment vertical="center"/>
    </xf>
    <xf numFmtId="184" fontId="34" fillId="14" borderId="159" xfId="7" applyNumberFormat="1" applyFont="1" applyFill="1" applyBorder="1" applyAlignment="1" applyProtection="1">
      <alignment vertical="center"/>
    </xf>
    <xf numFmtId="184" fontId="7" fillId="14" borderId="159" xfId="7" applyNumberFormat="1" applyFont="1" applyFill="1" applyBorder="1" applyAlignment="1" applyProtection="1">
      <alignment vertical="center"/>
    </xf>
    <xf numFmtId="184" fontId="7" fillId="14" borderId="160" xfId="7" applyNumberFormat="1" applyFont="1" applyFill="1" applyBorder="1" applyAlignment="1" applyProtection="1">
      <alignment vertical="center"/>
    </xf>
    <xf numFmtId="184" fontId="34" fillId="2" borderId="0" xfId="7" applyNumberFormat="1" applyFont="1" applyFill="1" applyBorder="1" applyAlignment="1" applyProtection="1">
      <alignment horizontal="center" vertical="center" wrapText="1"/>
    </xf>
    <xf numFmtId="184" fontId="34" fillId="14" borderId="161" xfId="7" applyNumberFormat="1" applyFont="1" applyFill="1" applyBorder="1" applyAlignment="1" applyProtection="1">
      <alignment vertical="center"/>
    </xf>
    <xf numFmtId="184" fontId="34" fillId="14" borderId="162" xfId="7" applyNumberFormat="1" applyFont="1" applyFill="1" applyBorder="1" applyAlignment="1" applyProtection="1">
      <alignment vertical="center"/>
    </xf>
    <xf numFmtId="0" fontId="5" fillId="2" borderId="0" xfId="3" applyFont="1" applyFill="1" applyBorder="1" applyAlignment="1" applyProtection="1"/>
    <xf numFmtId="186" fontId="34" fillId="2" borderId="0" xfId="7" applyNumberFormat="1" applyFont="1" applyFill="1" applyBorder="1" applyAlignment="1" applyProtection="1">
      <alignment horizontal="center" vertical="center"/>
    </xf>
    <xf numFmtId="184" fontId="34" fillId="14" borderId="161" xfId="7" applyNumberFormat="1" applyFont="1" applyFill="1" applyBorder="1" applyAlignment="1" applyProtection="1"/>
    <xf numFmtId="184" fontId="34" fillId="2" borderId="0" xfId="7" applyNumberFormat="1" applyFont="1" applyFill="1" applyBorder="1" applyAlignment="1" applyProtection="1">
      <alignment horizontal="center"/>
    </xf>
    <xf numFmtId="184" fontId="7" fillId="14" borderId="162" xfId="7" applyNumberFormat="1" applyFont="1" applyFill="1" applyBorder="1" applyAlignment="1" applyProtection="1"/>
    <xf numFmtId="184" fontId="7" fillId="14" borderId="162" xfId="7" applyNumberFormat="1" applyFont="1" applyFill="1" applyBorder="1" applyAlignment="1" applyProtection="1">
      <alignment vertical="center"/>
    </xf>
    <xf numFmtId="184" fontId="7" fillId="2" borderId="0" xfId="7" applyNumberFormat="1" applyFont="1" applyFill="1" applyBorder="1" applyAlignment="1" applyProtection="1">
      <alignment vertical="center"/>
    </xf>
    <xf numFmtId="184" fontId="34" fillId="2" borderId="36" xfId="7" applyNumberFormat="1" applyFont="1" applyFill="1" applyBorder="1" applyAlignment="1" applyProtection="1">
      <alignment horizontal="center" vertical="center" wrapText="1"/>
    </xf>
    <xf numFmtId="184" fontId="34" fillId="14" borderId="165" xfId="7" applyNumberFormat="1" applyFont="1" applyFill="1" applyBorder="1" applyAlignment="1" applyProtection="1">
      <alignment vertical="center"/>
    </xf>
    <xf numFmtId="184" fontId="34" fillId="14" borderId="166" xfId="7" applyNumberFormat="1" applyFont="1" applyFill="1" applyBorder="1" applyAlignment="1" applyProtection="1">
      <alignment vertical="center"/>
    </xf>
    <xf numFmtId="184" fontId="7" fillId="14" borderId="166" xfId="7" applyNumberFormat="1" applyFont="1" applyFill="1" applyBorder="1" applyAlignment="1" applyProtection="1">
      <alignment vertical="center"/>
    </xf>
    <xf numFmtId="184" fontId="7" fillId="14" borderId="167" xfId="7" applyNumberFormat="1" applyFont="1" applyFill="1" applyBorder="1" applyAlignment="1" applyProtection="1">
      <alignment vertical="center"/>
    </xf>
    <xf numFmtId="184" fontId="38" fillId="2" borderId="168" xfId="7" applyNumberFormat="1" applyFont="1" applyFill="1" applyBorder="1" applyAlignment="1" applyProtection="1">
      <alignment vertical="top"/>
    </xf>
    <xf numFmtId="184" fontId="34" fillId="2" borderId="169" xfId="7" applyNumberFormat="1" applyFont="1" applyFill="1" applyBorder="1" applyAlignment="1" applyProtection="1">
      <alignment vertical="center"/>
    </xf>
    <xf numFmtId="184" fontId="34" fillId="10" borderId="169" xfId="7" applyNumberFormat="1" applyFont="1" applyFill="1" applyBorder="1" applyAlignment="1" applyProtection="1">
      <alignment vertical="center"/>
    </xf>
    <xf numFmtId="184" fontId="7" fillId="10" borderId="169" xfId="7" applyNumberFormat="1" applyFont="1" applyFill="1" applyBorder="1" applyAlignment="1" applyProtection="1">
      <alignment vertical="center"/>
    </xf>
    <xf numFmtId="184" fontId="7" fillId="10" borderId="170" xfId="7" applyNumberFormat="1" applyFont="1" applyFill="1" applyBorder="1" applyAlignment="1" applyProtection="1">
      <alignment vertical="center"/>
    </xf>
    <xf numFmtId="184" fontId="34" fillId="10" borderId="171" xfId="7" applyNumberFormat="1" applyFont="1" applyFill="1" applyBorder="1" applyAlignment="1" applyProtection="1">
      <alignment vertical="center"/>
    </xf>
    <xf numFmtId="184" fontId="34" fillId="10" borderId="172" xfId="7" applyNumberFormat="1" applyFont="1" applyFill="1" applyBorder="1" applyAlignment="1" applyProtection="1">
      <alignment horizontal="center" vertical="center"/>
    </xf>
    <xf numFmtId="184" fontId="7" fillId="2" borderId="59" xfId="7" applyNumberFormat="1" applyFont="1" applyFill="1" applyBorder="1" applyAlignment="1" applyProtection="1">
      <alignment horizontal="center" vertical="center"/>
    </xf>
    <xf numFmtId="184" fontId="7" fillId="2" borderId="0" xfId="7" applyNumberFormat="1" applyFont="1" applyFill="1" applyBorder="1" applyAlignment="1" applyProtection="1">
      <alignment horizontal="center" vertical="center"/>
    </xf>
    <xf numFmtId="184" fontId="34" fillId="10" borderId="172" xfId="7" applyNumberFormat="1" applyFont="1" applyFill="1" applyBorder="1" applyAlignment="1" applyProtection="1">
      <alignment vertical="center"/>
    </xf>
    <xf numFmtId="184" fontId="34" fillId="0" borderId="0" xfId="7" applyNumberFormat="1" applyFont="1" applyFill="1" applyBorder="1" applyAlignment="1" applyProtection="1">
      <alignment vertical="center"/>
    </xf>
    <xf numFmtId="184" fontId="7" fillId="10" borderId="172" xfId="7" applyNumberFormat="1" applyFont="1" applyFill="1" applyBorder="1" applyAlignment="1" applyProtection="1">
      <alignment vertical="center"/>
    </xf>
    <xf numFmtId="184" fontId="34" fillId="2" borderId="0" xfId="7" applyNumberFormat="1" applyFont="1" applyFill="1" applyBorder="1" applyAlignment="1" applyProtection="1">
      <alignment horizontal="right" vertical="top"/>
    </xf>
    <xf numFmtId="184" fontId="34" fillId="2" borderId="0" xfId="7" applyNumberFormat="1" applyFont="1" applyFill="1" applyBorder="1" applyAlignment="1" applyProtection="1">
      <alignment horizontal="left" vertical="top"/>
    </xf>
    <xf numFmtId="184" fontId="38" fillId="2" borderId="173" xfId="7" applyNumberFormat="1" applyFont="1" applyFill="1" applyBorder="1" applyAlignment="1" applyProtection="1">
      <alignment vertical="top"/>
    </xf>
    <xf numFmtId="184" fontId="7" fillId="2" borderId="174" xfId="7" applyNumberFormat="1" applyFont="1" applyFill="1" applyBorder="1" applyAlignment="1" applyProtection="1">
      <alignment vertical="center"/>
    </xf>
    <xf numFmtId="184" fontId="7" fillId="20" borderId="174" xfId="7" applyNumberFormat="1" applyFont="1" applyFill="1" applyBorder="1" applyAlignment="1" applyProtection="1">
      <alignment vertical="center"/>
    </xf>
    <xf numFmtId="184" fontId="34" fillId="20" borderId="174" xfId="7" applyNumberFormat="1" applyFont="1" applyFill="1" applyBorder="1" applyAlignment="1" applyProtection="1">
      <alignment vertical="center"/>
    </xf>
    <xf numFmtId="184" fontId="7" fillId="20" borderId="175" xfId="7" applyNumberFormat="1" applyFont="1" applyFill="1" applyBorder="1" applyAlignment="1" applyProtection="1">
      <alignment vertical="center"/>
    </xf>
    <xf numFmtId="184" fontId="7" fillId="20" borderId="176" xfId="7" applyNumberFormat="1" applyFont="1" applyFill="1" applyBorder="1" applyAlignment="1" applyProtection="1">
      <alignment vertical="center"/>
    </xf>
    <xf numFmtId="184" fontId="7" fillId="20" borderId="0" xfId="7" applyNumberFormat="1" applyFont="1" applyFill="1" applyBorder="1" applyAlignment="1" applyProtection="1">
      <alignment vertical="center"/>
    </xf>
    <xf numFmtId="183" fontId="7" fillId="20" borderId="0" xfId="7" applyNumberFormat="1" applyFont="1" applyFill="1" applyBorder="1" applyAlignment="1" applyProtection="1">
      <alignment vertical="center"/>
    </xf>
    <xf numFmtId="184" fontId="7" fillId="20" borderId="177" xfId="7" applyNumberFormat="1" applyFont="1" applyFill="1" applyBorder="1" applyAlignment="1" applyProtection="1">
      <alignment vertical="center"/>
    </xf>
    <xf numFmtId="184" fontId="34" fillId="2" borderId="0" xfId="7" applyNumberFormat="1" applyFont="1" applyFill="1" applyBorder="1" applyAlignment="1" applyProtection="1">
      <alignment horizontal="center" vertical="center" textRotation="255" wrapText="1"/>
    </xf>
    <xf numFmtId="0" fontId="5" fillId="2" borderId="103" xfId="3" applyFont="1" applyFill="1" applyBorder="1" applyAlignment="1" applyProtection="1"/>
    <xf numFmtId="186" fontId="34" fillId="2" borderId="69" xfId="7" applyNumberFormat="1" applyFont="1" applyFill="1" applyBorder="1" applyAlignment="1" applyProtection="1">
      <alignment horizontal="center" vertical="center"/>
    </xf>
    <xf numFmtId="183" fontId="7" fillId="2" borderId="0" xfId="7" applyNumberFormat="1" applyFont="1" applyFill="1" applyAlignment="1" applyProtection="1">
      <alignment vertical="center"/>
    </xf>
    <xf numFmtId="184" fontId="34" fillId="10" borderId="178" xfId="7" applyNumberFormat="1" applyFont="1" applyFill="1" applyBorder="1" applyAlignment="1" applyProtection="1">
      <alignment vertical="center"/>
    </xf>
    <xf numFmtId="184" fontId="34" fillId="10" borderId="179" xfId="7" applyNumberFormat="1" applyFont="1" applyFill="1" applyBorder="1" applyAlignment="1" applyProtection="1">
      <alignment vertical="center"/>
    </xf>
    <xf numFmtId="184" fontId="7" fillId="10" borderId="179" xfId="7" applyNumberFormat="1" applyFont="1" applyFill="1" applyBorder="1" applyAlignment="1" applyProtection="1">
      <alignment vertical="center"/>
    </xf>
    <xf numFmtId="184" fontId="7" fillId="10" borderId="180" xfId="7" applyNumberFormat="1" applyFont="1" applyFill="1" applyBorder="1" applyAlignment="1" applyProtection="1">
      <alignment vertical="center"/>
    </xf>
    <xf numFmtId="184" fontId="7" fillId="20" borderId="181" xfId="7" applyNumberFormat="1" applyFont="1" applyFill="1" applyBorder="1" applyAlignment="1" applyProtection="1">
      <alignment vertical="center"/>
    </xf>
    <xf numFmtId="184" fontId="7" fillId="20" borderId="182" xfId="7" applyNumberFormat="1" applyFont="1" applyFill="1" applyBorder="1" applyAlignment="1" applyProtection="1">
      <alignment vertical="center"/>
    </xf>
    <xf numFmtId="184" fontId="7" fillId="20" borderId="183" xfId="7" applyNumberFormat="1" applyFont="1" applyFill="1" applyBorder="1" applyAlignment="1" applyProtection="1">
      <alignment vertical="center"/>
    </xf>
    <xf numFmtId="0" fontId="7" fillId="2" borderId="0" xfId="6" applyFont="1" applyFill="1" applyAlignment="1" applyProtection="1">
      <alignment vertical="center"/>
    </xf>
    <xf numFmtId="0" fontId="7" fillId="5" borderId="107" xfId="6" applyFont="1" applyFill="1" applyBorder="1" applyAlignment="1" applyProtection="1">
      <alignment horizontal="center" vertical="center"/>
    </xf>
    <xf numFmtId="58" fontId="34" fillId="2" borderId="0" xfId="6" applyNumberFormat="1" applyFont="1" applyFill="1" applyBorder="1" applyAlignment="1" applyProtection="1">
      <alignment horizontal="centerContinuous" vertical="center"/>
    </xf>
    <xf numFmtId="0" fontId="7" fillId="2" borderId="184" xfId="6" applyFont="1" applyFill="1" applyBorder="1" applyAlignment="1" applyProtection="1">
      <alignment vertical="center"/>
    </xf>
    <xf numFmtId="0" fontId="7" fillId="2" borderId="185" xfId="6" applyFont="1" applyFill="1" applyBorder="1" applyAlignment="1" applyProtection="1">
      <alignment vertical="center"/>
    </xf>
    <xf numFmtId="0" fontId="7" fillId="2" borderId="186" xfId="6" applyFont="1" applyFill="1" applyBorder="1" applyAlignment="1" applyProtection="1">
      <alignment vertical="center"/>
    </xf>
    <xf numFmtId="0" fontId="7" fillId="2" borderId="0" xfId="6" applyFont="1" applyFill="1" applyBorder="1" applyAlignment="1" applyProtection="1">
      <alignment vertical="center"/>
    </xf>
    <xf numFmtId="0" fontId="7" fillId="2" borderId="0" xfId="6" applyFont="1" applyFill="1" applyBorder="1" applyAlignment="1" applyProtection="1">
      <alignment horizontal="right" vertical="center"/>
    </xf>
    <xf numFmtId="0" fontId="34" fillId="2" borderId="0" xfId="3" applyFont="1" applyFill="1" applyBorder="1" applyAlignment="1" applyProtection="1">
      <alignment horizontal="right" vertical="center"/>
    </xf>
    <xf numFmtId="189" fontId="7" fillId="2" borderId="194" xfId="6" applyNumberFormat="1" applyFont="1" applyFill="1" applyBorder="1" applyAlignment="1" applyProtection="1">
      <alignment horizontal="right" vertical="center"/>
    </xf>
    <xf numFmtId="190" fontId="7" fillId="2" borderId="197" xfId="6" applyNumberFormat="1" applyFont="1" applyFill="1" applyBorder="1" applyAlignment="1" applyProtection="1">
      <alignment horizontal="right" vertical="center"/>
    </xf>
    <xf numFmtId="0" fontId="34" fillId="2" borderId="0" xfId="6" applyFont="1" applyFill="1" applyBorder="1" applyAlignment="1" applyProtection="1">
      <alignment vertical="center"/>
    </xf>
    <xf numFmtId="0" fontId="34" fillId="2" borderId="0" xfId="3" applyFont="1" applyFill="1" applyBorder="1" applyAlignment="1" applyProtection="1">
      <alignment horizontal="center" vertical="center"/>
    </xf>
    <xf numFmtId="0" fontId="5" fillId="2" borderId="0" xfId="6" applyFont="1" applyFill="1" applyAlignment="1" applyProtection="1">
      <alignment vertical="center"/>
    </xf>
    <xf numFmtId="0" fontId="34" fillId="0" borderId="107" xfId="11" applyFont="1" applyBorder="1" applyAlignment="1" applyProtection="1">
      <alignment horizontal="center" vertical="center"/>
    </xf>
    <xf numFmtId="0" fontId="34" fillId="0" borderId="107" xfId="11" applyFont="1" applyFill="1" applyBorder="1" applyAlignment="1" applyProtection="1">
      <alignment horizontal="center" vertical="center"/>
    </xf>
    <xf numFmtId="0" fontId="34" fillId="5" borderId="107" xfId="11" applyFont="1" applyFill="1" applyBorder="1" applyAlignment="1" applyProtection="1">
      <alignment vertical="center"/>
    </xf>
    <xf numFmtId="191" fontId="34" fillId="5" borderId="107" xfId="5" applyNumberFormat="1" applyFont="1" applyFill="1" applyBorder="1" applyAlignment="1" applyProtection="1">
      <alignment vertical="center"/>
    </xf>
    <xf numFmtId="0" fontId="34" fillId="6" borderId="107" xfId="11" applyFont="1" applyFill="1" applyBorder="1" applyAlignment="1" applyProtection="1">
      <alignment vertical="center"/>
    </xf>
    <xf numFmtId="191" fontId="34" fillId="6" borderId="107" xfId="5" applyNumberFormat="1" applyFont="1" applyFill="1" applyBorder="1" applyAlignment="1" applyProtection="1">
      <alignment vertical="center"/>
    </xf>
    <xf numFmtId="0" fontId="7" fillId="2" borderId="0" xfId="6" applyFont="1" applyFill="1" applyAlignment="1" applyProtection="1">
      <alignment horizontal="right" vertical="center"/>
    </xf>
    <xf numFmtId="0" fontId="34" fillId="3" borderId="107" xfId="11" applyFont="1" applyFill="1" applyBorder="1" applyAlignment="1" applyProtection="1">
      <alignment vertical="center"/>
    </xf>
    <xf numFmtId="191" fontId="34" fillId="3" borderId="107" xfId="5" applyNumberFormat="1" applyFont="1" applyFill="1" applyBorder="1" applyAlignment="1" applyProtection="1">
      <alignment vertical="center"/>
    </xf>
    <xf numFmtId="0" fontId="34" fillId="14" borderId="107" xfId="11" applyFont="1" applyFill="1" applyBorder="1" applyAlignment="1" applyProtection="1">
      <alignment vertical="center"/>
    </xf>
    <xf numFmtId="38" fontId="34" fillId="14" borderId="107" xfId="5" applyNumberFormat="1" applyFont="1" applyFill="1" applyBorder="1" applyAlignment="1" applyProtection="1">
      <alignment vertical="center"/>
    </xf>
    <xf numFmtId="0" fontId="34" fillId="16" borderId="107" xfId="11" applyFont="1" applyFill="1" applyBorder="1" applyAlignment="1" applyProtection="1">
      <alignment vertical="center"/>
    </xf>
    <xf numFmtId="38" fontId="34" fillId="16" borderId="107" xfId="5" applyNumberFormat="1" applyFont="1" applyFill="1" applyBorder="1" applyAlignment="1" applyProtection="1">
      <alignment vertical="center"/>
    </xf>
    <xf numFmtId="0" fontId="34" fillId="2" borderId="0" xfId="11" applyFont="1" applyFill="1" applyBorder="1" applyAlignment="1" applyProtection="1">
      <alignment vertical="center"/>
    </xf>
    <xf numFmtId="38" fontId="34" fillId="2" borderId="0" xfId="5" applyNumberFormat="1" applyFont="1" applyFill="1" applyBorder="1" applyAlignment="1" applyProtection="1">
      <alignment vertical="center"/>
    </xf>
    <xf numFmtId="0" fontId="7" fillId="2" borderId="0" xfId="6" applyFont="1" applyFill="1" applyAlignment="1" applyProtection="1">
      <alignment vertical="top"/>
    </xf>
    <xf numFmtId="0" fontId="34" fillId="2" borderId="0" xfId="3" applyFont="1" applyFill="1" applyBorder="1" applyAlignment="1" applyProtection="1">
      <alignment horizontal="center" vertical="top"/>
    </xf>
    <xf numFmtId="0" fontId="20" fillId="0" borderId="0" xfId="3" applyFont="1" applyFill="1" applyProtection="1"/>
    <xf numFmtId="0" fontId="4" fillId="21" borderId="0" xfId="3" applyFont="1" applyFill="1" applyBorder="1" applyAlignment="1" applyProtection="1">
      <alignment vertical="center"/>
    </xf>
    <xf numFmtId="0" fontId="17" fillId="21" borderId="0" xfId="3" applyFont="1" applyFill="1" applyBorder="1" applyAlignment="1" applyProtection="1">
      <alignment horizontal="center" vertical="center"/>
    </xf>
    <xf numFmtId="176" fontId="5" fillId="0" borderId="205" xfId="2" applyNumberFormat="1" applyFont="1" applyFill="1" applyBorder="1"/>
    <xf numFmtId="176" fontId="5" fillId="0" borderId="206" xfId="2" applyNumberFormat="1" applyFont="1" applyFill="1" applyBorder="1"/>
    <xf numFmtId="176" fontId="5" fillId="0" borderId="207" xfId="2" applyNumberFormat="1" applyFont="1" applyFill="1" applyBorder="1"/>
    <xf numFmtId="176" fontId="5" fillId="0" borderId="208" xfId="2" applyNumberFormat="1" applyFont="1" applyFill="1" applyBorder="1"/>
    <xf numFmtId="176" fontId="5" fillId="0" borderId="71" xfId="2" applyNumberFormat="1" applyFont="1" applyFill="1" applyBorder="1"/>
    <xf numFmtId="176" fontId="5" fillId="0" borderId="209" xfId="2" applyNumberFormat="1" applyFont="1" applyFill="1" applyBorder="1"/>
    <xf numFmtId="176" fontId="5" fillId="0" borderId="214" xfId="2" applyNumberFormat="1" applyFont="1" applyFill="1" applyBorder="1"/>
    <xf numFmtId="176" fontId="5" fillId="0" borderId="54" xfId="2" applyNumberFormat="1" applyFont="1" applyFill="1" applyBorder="1"/>
    <xf numFmtId="176" fontId="5" fillId="0" borderId="215" xfId="2" applyNumberFormat="1" applyFont="1" applyFill="1" applyBorder="1"/>
    <xf numFmtId="176" fontId="5" fillId="0" borderId="216" xfId="2" applyNumberFormat="1" applyFont="1" applyFill="1" applyBorder="1"/>
    <xf numFmtId="176" fontId="5" fillId="0" borderId="40" xfId="2" applyNumberFormat="1" applyFont="1" applyFill="1" applyBorder="1"/>
    <xf numFmtId="176" fontId="5" fillId="0" borderId="217" xfId="2" applyNumberFormat="1" applyFont="1" applyFill="1" applyBorder="1"/>
    <xf numFmtId="176" fontId="5" fillId="0" borderId="43" xfId="2" applyNumberFormat="1" applyFont="1" applyFill="1" applyBorder="1"/>
    <xf numFmtId="176" fontId="5" fillId="0" borderId="218" xfId="2" applyNumberFormat="1" applyFont="1" applyFill="1" applyBorder="1"/>
    <xf numFmtId="176" fontId="5" fillId="0" borderId="219" xfId="2" applyNumberFormat="1" applyFont="1" applyFill="1" applyBorder="1"/>
    <xf numFmtId="176" fontId="5" fillId="0" borderId="220" xfId="2" applyNumberFormat="1" applyFont="1" applyFill="1" applyBorder="1"/>
    <xf numFmtId="176" fontId="5" fillId="0" borderId="221" xfId="2" applyNumberFormat="1" applyFont="1" applyFill="1" applyBorder="1"/>
    <xf numFmtId="176" fontId="5" fillId="0" borderId="10" xfId="2" applyNumberFormat="1" applyFont="1" applyFill="1" applyBorder="1"/>
    <xf numFmtId="177" fontId="7" fillId="0" borderId="107" xfId="3" applyNumberFormat="1" applyFont="1" applyFill="1" applyBorder="1" applyAlignment="1" applyProtection="1"/>
    <xf numFmtId="0" fontId="7" fillId="2" borderId="82" xfId="3" applyFont="1" applyFill="1" applyBorder="1" applyAlignment="1" applyProtection="1"/>
    <xf numFmtId="177" fontId="7" fillId="0" borderId="206" xfId="3" applyNumberFormat="1" applyFont="1" applyFill="1" applyBorder="1" applyAlignment="1" applyProtection="1"/>
    <xf numFmtId="177" fontId="7" fillId="0" borderId="107" xfId="3" applyNumberFormat="1" applyFont="1" applyFill="1" applyBorder="1" applyAlignment="1" applyProtection="1">
      <alignment horizontal="right"/>
    </xf>
    <xf numFmtId="0" fontId="44" fillId="0" borderId="0" xfId="3" applyFont="1" applyProtection="1"/>
    <xf numFmtId="0" fontId="45" fillId="0" borderId="0" xfId="3" applyFont="1" applyFill="1" applyAlignment="1" applyProtection="1">
      <alignment vertical="center"/>
    </xf>
    <xf numFmtId="0" fontId="45" fillId="0" borderId="0" xfId="3" applyFont="1" applyFill="1" applyProtection="1"/>
    <xf numFmtId="0" fontId="45" fillId="0" borderId="0" xfId="0" applyFont="1" applyFill="1" applyProtection="1">
      <alignment vertical="center"/>
    </xf>
    <xf numFmtId="181" fontId="45" fillId="0" borderId="0" xfId="4" applyNumberFormat="1" applyFont="1" applyFill="1" applyBorder="1" applyAlignment="1" applyProtection="1">
      <alignment horizontal="center" vertical="center"/>
    </xf>
    <xf numFmtId="0" fontId="45" fillId="0" borderId="0" xfId="3" applyFont="1" applyProtection="1"/>
    <xf numFmtId="183" fontId="39" fillId="0" borderId="60" xfId="7" applyNumberFormat="1" applyFont="1" applyFill="1" applyBorder="1" applyAlignment="1" applyProtection="1">
      <alignment horizontal="centerContinuous" vertical="center"/>
    </xf>
    <xf numFmtId="183" fontId="39" fillId="0" borderId="69" xfId="3" applyNumberFormat="1" applyFont="1" applyFill="1" applyBorder="1" applyAlignment="1" applyProtection="1">
      <alignment horizontal="centerContinuous" vertical="center"/>
    </xf>
    <xf numFmtId="183" fontId="39" fillId="0" borderId="61" xfId="3" applyNumberFormat="1" applyFont="1" applyFill="1" applyBorder="1" applyAlignment="1" applyProtection="1">
      <alignment horizontal="centerContinuous" vertical="center"/>
    </xf>
    <xf numFmtId="178" fontId="39" fillId="0" borderId="66" xfId="7" applyNumberFormat="1" applyFont="1" applyFill="1" applyBorder="1" applyAlignment="1" applyProtection="1">
      <alignment horizontal="left" vertical="center"/>
    </xf>
    <xf numFmtId="186" fontId="39" fillId="0" borderId="60" xfId="7" applyNumberFormat="1" applyFont="1" applyFill="1" applyBorder="1" applyAlignment="1" applyProtection="1">
      <alignment horizontal="centerContinuous" vertical="center"/>
    </xf>
    <xf numFmtId="186" fontId="39" fillId="0" borderId="69" xfId="7" applyNumberFormat="1" applyFont="1" applyFill="1" applyBorder="1" applyAlignment="1" applyProtection="1">
      <alignment horizontal="centerContinuous" vertical="center"/>
    </xf>
    <xf numFmtId="0" fontId="39" fillId="0" borderId="61" xfId="3" applyFont="1" applyFill="1" applyBorder="1" applyAlignment="1" applyProtection="1">
      <alignment horizontal="centerContinuous" vertical="center"/>
    </xf>
    <xf numFmtId="183" fontId="39" fillId="0" borderId="60" xfId="3" applyNumberFormat="1" applyFont="1" applyFill="1" applyBorder="1" applyAlignment="1" applyProtection="1">
      <alignment horizontal="centerContinuous" vertical="center"/>
    </xf>
    <xf numFmtId="0" fontId="5" fillId="0" borderId="61" xfId="0" applyFont="1" applyFill="1" applyBorder="1" applyAlignment="1">
      <alignment horizontal="centerContinuous" vertical="center"/>
    </xf>
    <xf numFmtId="178" fontId="39" fillId="0" borderId="60" xfId="3" applyNumberFormat="1" applyFont="1" applyFill="1" applyBorder="1" applyAlignment="1" applyProtection="1">
      <alignment horizontal="centerContinuous" vertical="center"/>
    </xf>
    <xf numFmtId="0" fontId="5" fillId="0" borderId="69" xfId="0" applyFont="1" applyFill="1" applyBorder="1" applyAlignment="1">
      <alignment horizontal="centerContinuous" vertical="center"/>
    </xf>
    <xf numFmtId="187" fontId="39" fillId="0" borderId="60" xfId="7" applyNumberFormat="1" applyFont="1" applyFill="1" applyBorder="1" applyAlignment="1" applyProtection="1">
      <alignment horizontal="centerContinuous" vertical="center"/>
    </xf>
    <xf numFmtId="0" fontId="5" fillId="0" borderId="69" xfId="3" applyFont="1" applyFill="1" applyBorder="1" applyAlignment="1">
      <alignment horizontal="centerContinuous"/>
    </xf>
    <xf numFmtId="0" fontId="5" fillId="0" borderId="61" xfId="3" applyFont="1" applyFill="1" applyBorder="1" applyAlignment="1">
      <alignment horizontal="centerContinuous"/>
    </xf>
    <xf numFmtId="0" fontId="39" fillId="0" borderId="69" xfId="3" applyFont="1" applyFill="1" applyBorder="1" applyAlignment="1" applyProtection="1">
      <alignment horizontal="centerContinuous"/>
    </xf>
    <xf numFmtId="0" fontId="39" fillId="0" borderId="156" xfId="3" applyFont="1" applyFill="1" applyBorder="1" applyAlignment="1" applyProtection="1">
      <alignment horizontal="centerContinuous"/>
    </xf>
    <xf numFmtId="186" fontId="7" fillId="0" borderId="60" xfId="7" applyNumberFormat="1" applyFont="1" applyFill="1" applyBorder="1" applyAlignment="1" applyProtection="1">
      <alignment horizontal="centerContinuous" vertical="center"/>
    </xf>
    <xf numFmtId="0" fontId="7" fillId="0" borderId="69" xfId="3" applyFont="1" applyFill="1" applyBorder="1" applyAlignment="1" applyProtection="1">
      <alignment horizontal="centerContinuous"/>
    </xf>
    <xf numFmtId="0" fontId="7" fillId="0" borderId="61" xfId="3" applyFont="1" applyFill="1" applyBorder="1" applyAlignment="1" applyProtection="1">
      <alignment horizontal="centerContinuous"/>
    </xf>
    <xf numFmtId="0" fontId="7" fillId="0" borderId="156" xfId="3" applyFont="1" applyFill="1" applyBorder="1" applyAlignment="1" applyProtection="1">
      <alignment horizontal="centerContinuous"/>
    </xf>
    <xf numFmtId="0" fontId="39" fillId="0" borderId="61" xfId="3" applyFont="1" applyFill="1" applyBorder="1" applyAlignment="1" applyProtection="1">
      <alignment horizontal="centerContinuous"/>
    </xf>
    <xf numFmtId="0" fontId="5" fillId="0" borderId="156" xfId="0" applyFont="1" applyFill="1" applyBorder="1" applyAlignment="1">
      <alignment horizontal="centerContinuous" vertical="center"/>
    </xf>
    <xf numFmtId="186" fontId="39" fillId="0" borderId="164" xfId="7" applyNumberFormat="1" applyFont="1" applyFill="1" applyBorder="1" applyAlignment="1" applyProtection="1">
      <alignment horizontal="centerContinuous" vertical="center"/>
    </xf>
    <xf numFmtId="187" fontId="39" fillId="0" borderId="61" xfId="3" applyNumberFormat="1" applyFont="1" applyFill="1" applyBorder="1" applyAlignment="1" applyProtection="1">
      <alignment horizontal="centerContinuous" vertical="center"/>
    </xf>
    <xf numFmtId="0" fontId="46" fillId="7" borderId="78" xfId="3" applyFont="1" applyFill="1" applyBorder="1" applyProtection="1"/>
    <xf numFmtId="0" fontId="46" fillId="7" borderId="0" xfId="4" applyFont="1" applyFill="1" applyBorder="1" applyAlignment="1" applyProtection="1">
      <alignment horizontal="center" vertical="center"/>
    </xf>
    <xf numFmtId="179" fontId="46" fillId="2" borderId="86" xfId="3" applyNumberFormat="1" applyFont="1" applyFill="1" applyBorder="1" applyAlignment="1" applyProtection="1">
      <alignment vertical="center"/>
      <protection locked="0"/>
    </xf>
    <xf numFmtId="0" fontId="46" fillId="7" borderId="0" xfId="4" applyFont="1" applyFill="1" applyBorder="1" applyAlignment="1" applyProtection="1"/>
    <xf numFmtId="0" fontId="46" fillId="7" borderId="0" xfId="4" applyFont="1" applyFill="1" applyBorder="1" applyAlignment="1" applyProtection="1">
      <alignment vertical="center"/>
    </xf>
    <xf numFmtId="0" fontId="47" fillId="7" borderId="0" xfId="3" applyFont="1" applyFill="1" applyBorder="1" applyProtection="1"/>
    <xf numFmtId="0" fontId="46" fillId="7" borderId="0" xfId="3" applyFont="1" applyFill="1" applyBorder="1" applyAlignment="1" applyProtection="1">
      <alignment vertical="center"/>
    </xf>
    <xf numFmtId="0" fontId="46" fillId="2" borderId="86" xfId="3" applyFont="1" applyFill="1" applyBorder="1" applyAlignment="1" applyProtection="1">
      <alignment horizontal="center" vertical="center"/>
      <protection locked="0"/>
    </xf>
    <xf numFmtId="0" fontId="46" fillId="7" borderId="59" xfId="3" applyFont="1" applyFill="1" applyBorder="1" applyAlignment="1" applyProtection="1">
      <alignment vertical="center"/>
    </xf>
    <xf numFmtId="0" fontId="48" fillId="6" borderId="107" xfId="3" applyFont="1" applyFill="1" applyBorder="1" applyAlignment="1" applyProtection="1">
      <alignment horizontal="center" vertical="center"/>
    </xf>
    <xf numFmtId="0" fontId="46" fillId="7" borderId="0" xfId="3" applyFont="1" applyFill="1" applyBorder="1" applyProtection="1"/>
    <xf numFmtId="0" fontId="46" fillId="7" borderId="120" xfId="3" applyFont="1" applyFill="1" applyBorder="1" applyProtection="1"/>
    <xf numFmtId="0" fontId="46" fillId="0" borderId="0" xfId="3" applyFont="1" applyProtection="1"/>
    <xf numFmtId="0" fontId="5" fillId="0" borderId="0" xfId="3" applyFont="1" applyFill="1" applyProtection="1"/>
    <xf numFmtId="0" fontId="49" fillId="0" borderId="0" xfId="3" applyFont="1" applyFill="1" applyAlignment="1" applyProtection="1"/>
    <xf numFmtId="179" fontId="49" fillId="0" borderId="0" xfId="3" applyNumberFormat="1" applyFont="1" applyFill="1" applyProtection="1"/>
    <xf numFmtId="0" fontId="49" fillId="0" borderId="0" xfId="3" applyFont="1" applyFill="1" applyProtection="1"/>
    <xf numFmtId="0" fontId="49" fillId="2" borderId="0" xfId="0" applyFont="1" applyFill="1" applyBorder="1" applyAlignment="1" applyProtection="1">
      <alignment vertical="center"/>
    </xf>
    <xf numFmtId="0" fontId="49" fillId="2" borderId="0" xfId="0" applyFont="1" applyFill="1" applyBorder="1" applyProtection="1">
      <alignment vertical="center"/>
    </xf>
    <xf numFmtId="49" fontId="5" fillId="0" borderId="40" xfId="2" applyNumberFormat="1" applyFont="1" applyFill="1" applyBorder="1" applyAlignment="1">
      <alignment horizontal="center" vertical="center"/>
    </xf>
    <xf numFmtId="49" fontId="21" fillId="6" borderId="0" xfId="3" applyNumberFormat="1" applyFont="1" applyFill="1" applyBorder="1" applyAlignment="1" applyProtection="1">
      <alignment vertical="center"/>
    </xf>
    <xf numFmtId="49" fontId="21" fillId="6" borderId="103" xfId="3" applyNumberFormat="1" applyFont="1" applyFill="1" applyBorder="1" applyAlignment="1" applyProtection="1">
      <alignment vertical="center"/>
    </xf>
    <xf numFmtId="49" fontId="21" fillId="6" borderId="106" xfId="3" applyNumberFormat="1" applyFont="1" applyFill="1" applyBorder="1" applyAlignment="1" applyProtection="1">
      <alignment vertical="center"/>
    </xf>
    <xf numFmtId="49" fontId="21" fillId="6" borderId="69" xfId="3" applyNumberFormat="1" applyFont="1" applyFill="1" applyBorder="1" applyAlignment="1" applyProtection="1">
      <alignment vertical="center"/>
    </xf>
    <xf numFmtId="49" fontId="5" fillId="0" borderId="2" xfId="2" applyNumberFormat="1" applyFont="1" applyFill="1" applyBorder="1" applyAlignment="1">
      <alignment horizontal="center" vertical="center"/>
    </xf>
    <xf numFmtId="49" fontId="5" fillId="0" borderId="3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10" xfId="2" quotePrefix="1" applyNumberFormat="1" applyFont="1" applyFill="1" applyBorder="1" applyAlignment="1" applyProtection="1">
      <alignment horizontal="left" vertical="top" wrapText="1"/>
    </xf>
    <xf numFmtId="49" fontId="5" fillId="0" borderId="9" xfId="2" quotePrefix="1" applyNumberFormat="1" applyFont="1" applyFill="1" applyBorder="1" applyAlignment="1" applyProtection="1">
      <alignment horizontal="left" vertical="top" wrapText="1"/>
    </xf>
    <xf numFmtId="49" fontId="5" fillId="0" borderId="10" xfId="2" applyNumberFormat="1" applyFont="1" applyFill="1" applyBorder="1" applyAlignment="1" applyProtection="1">
      <alignment horizontal="left" vertical="top" wrapText="1"/>
    </xf>
    <xf numFmtId="49" fontId="5" fillId="0" borderId="11" xfId="2" applyNumberFormat="1" applyFont="1" applyFill="1" applyBorder="1" applyAlignment="1" applyProtection="1">
      <alignment horizontal="left" vertical="top" wrapText="1"/>
    </xf>
    <xf numFmtId="49" fontId="5" fillId="0" borderId="11" xfId="2" quotePrefix="1" applyNumberFormat="1" applyFont="1" applyFill="1" applyBorder="1" applyAlignment="1" applyProtection="1">
      <alignment horizontal="left" vertical="top" wrapText="1"/>
    </xf>
    <xf numFmtId="49" fontId="5" fillId="0" borderId="8" xfId="2" quotePrefix="1" applyNumberFormat="1" applyFont="1" applyFill="1" applyBorder="1" applyAlignment="1" applyProtection="1">
      <alignment horizontal="left" vertical="top" wrapText="1"/>
    </xf>
    <xf numFmtId="3" fontId="7" fillId="0" borderId="47" xfId="3" applyNumberFormat="1" applyFont="1" applyFill="1" applyBorder="1" applyProtection="1"/>
    <xf numFmtId="0" fontId="46" fillId="6" borderId="107" xfId="3" applyFont="1" applyFill="1" applyBorder="1" applyAlignment="1" applyProtection="1">
      <alignment horizontal="center" vertical="center"/>
    </xf>
    <xf numFmtId="0" fontId="19" fillId="7" borderId="0" xfId="3" applyFont="1" applyFill="1" applyBorder="1" applyAlignment="1" applyProtection="1">
      <alignment horizontal="right"/>
    </xf>
    <xf numFmtId="0" fontId="7" fillId="2" borderId="54" xfId="3" applyFont="1" applyFill="1" applyBorder="1" applyAlignment="1" applyProtection="1">
      <alignment horizontal="center" vertical="center"/>
    </xf>
    <xf numFmtId="0" fontId="7" fillId="2" borderId="35" xfId="3" applyFont="1" applyFill="1" applyBorder="1" applyAlignment="1" applyProtection="1">
      <alignment horizontal="center" vertical="center"/>
    </xf>
    <xf numFmtId="0" fontId="5" fillId="2" borderId="35" xfId="3" applyFont="1" applyFill="1" applyBorder="1" applyAlignment="1" applyProtection="1">
      <alignment horizontal="center" vertical="center"/>
    </xf>
    <xf numFmtId="49" fontId="7" fillId="2" borderId="0" xfId="3" applyNumberFormat="1" applyFont="1" applyFill="1" applyBorder="1" applyAlignment="1" applyProtection="1">
      <alignment horizontal="left" vertical="center"/>
    </xf>
    <xf numFmtId="49" fontId="7" fillId="2" borderId="103" xfId="3" applyNumberFormat="1" applyFont="1" applyFill="1" applyBorder="1" applyAlignment="1" applyProtection="1">
      <alignment horizontal="left" vertical="center"/>
    </xf>
    <xf numFmtId="49" fontId="7" fillId="2" borderId="106" xfId="3" applyNumberFormat="1" applyFont="1" applyFill="1" applyBorder="1" applyAlignment="1" applyProtection="1">
      <alignment horizontal="left" vertical="center"/>
    </xf>
    <xf numFmtId="49" fontId="7" fillId="2" borderId="69" xfId="3" applyNumberFormat="1" applyFont="1" applyFill="1" applyBorder="1" applyAlignment="1" applyProtection="1">
      <alignment horizontal="left" vertical="center"/>
    </xf>
    <xf numFmtId="49" fontId="5" fillId="0" borderId="199" xfId="2" applyNumberFormat="1" applyFont="1" applyFill="1" applyBorder="1" applyAlignment="1">
      <alignment horizontal="left" vertical="center"/>
    </xf>
    <xf numFmtId="49" fontId="5" fillId="0" borderId="199" xfId="2" quotePrefix="1" applyNumberFormat="1" applyFont="1" applyFill="1" applyBorder="1" applyAlignment="1">
      <alignment horizontal="left" vertical="center"/>
    </xf>
    <xf numFmtId="49" fontId="5" fillId="0" borderId="200" xfId="2" applyNumberFormat="1" applyFont="1" applyFill="1" applyBorder="1" applyAlignment="1">
      <alignment horizontal="left" vertical="center"/>
    </xf>
    <xf numFmtId="49" fontId="5" fillId="0" borderId="201" xfId="2" applyNumberFormat="1" applyFont="1" applyFill="1" applyBorder="1" applyAlignment="1">
      <alignment horizontal="left" vertical="center"/>
    </xf>
    <xf numFmtId="49" fontId="5" fillId="0" borderId="202" xfId="2" quotePrefix="1" applyNumberFormat="1" applyFont="1" applyFill="1" applyBorder="1" applyAlignment="1">
      <alignment horizontal="left" vertical="center"/>
    </xf>
    <xf numFmtId="49" fontId="5" fillId="0" borderId="200" xfId="2" quotePrefix="1" applyNumberFormat="1" applyFont="1" applyFill="1" applyBorder="1" applyAlignment="1">
      <alignment horizontal="left" vertical="center"/>
    </xf>
    <xf numFmtId="49" fontId="5" fillId="0" borderId="198" xfId="2" applyNumberFormat="1" applyFont="1" applyFill="1" applyBorder="1" applyAlignment="1">
      <alignment horizontal="left" vertical="center"/>
    </xf>
    <xf numFmtId="49" fontId="5" fillId="0" borderId="163" xfId="2" applyNumberFormat="1" applyFont="1" applyFill="1" applyBorder="1" applyAlignment="1">
      <alignment horizontal="left" vertical="center"/>
    </xf>
    <xf numFmtId="49" fontId="5" fillId="0" borderId="203" xfId="2" applyNumberFormat="1" applyFont="1" applyFill="1" applyBorder="1" applyAlignment="1">
      <alignment horizontal="left" vertical="center"/>
    </xf>
    <xf numFmtId="49" fontId="5" fillId="0" borderId="211" xfId="2" applyNumberFormat="1" applyFont="1" applyFill="1" applyBorder="1" applyAlignment="1">
      <alignment horizontal="left" vertical="center"/>
    </xf>
    <xf numFmtId="49" fontId="5" fillId="0" borderId="213" xfId="2" applyNumberFormat="1" applyFont="1" applyFill="1" applyBorder="1" applyAlignment="1">
      <alignment horizontal="left" vertical="center"/>
    </xf>
    <xf numFmtId="49" fontId="5" fillId="0" borderId="204" xfId="2" applyNumberFormat="1" applyFont="1" applyFill="1" applyBorder="1" applyAlignment="1">
      <alignment horizontal="left" vertical="center"/>
    </xf>
    <xf numFmtId="49" fontId="5" fillId="0" borderId="13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center" vertical="center"/>
    </xf>
    <xf numFmtId="49" fontId="5" fillId="0" borderId="21" xfId="2" applyNumberFormat="1" applyFont="1" applyFill="1" applyBorder="1" applyAlignment="1">
      <alignment horizontal="center" vertical="center"/>
    </xf>
    <xf numFmtId="49" fontId="5" fillId="0" borderId="27" xfId="2" applyNumberFormat="1" applyFont="1" applyFill="1" applyBorder="1" applyAlignment="1">
      <alignment horizontal="center" vertical="center"/>
    </xf>
    <xf numFmtId="49" fontId="5" fillId="0" borderId="33" xfId="2" applyNumberFormat="1" applyFont="1" applyFill="1" applyBorder="1" applyAlignment="1">
      <alignment horizontal="center" vertical="center"/>
    </xf>
    <xf numFmtId="49" fontId="5" fillId="0" borderId="37" xfId="2" applyNumberFormat="1" applyFont="1" applyFill="1" applyBorder="1" applyAlignment="1">
      <alignment horizontal="center" vertical="center"/>
    </xf>
    <xf numFmtId="49" fontId="5" fillId="0" borderId="46" xfId="2" applyNumberFormat="1" applyFont="1" applyFill="1" applyBorder="1" applyAlignment="1">
      <alignment horizontal="center" vertical="center"/>
    </xf>
    <xf numFmtId="49" fontId="5" fillId="0" borderId="210" xfId="2" applyNumberFormat="1" applyFont="1" applyFill="1" applyBorder="1" applyAlignment="1">
      <alignment horizontal="center" vertical="center"/>
    </xf>
    <xf numFmtId="49" fontId="5" fillId="0" borderId="212" xfId="2" applyNumberFormat="1" applyFont="1" applyFill="1" applyBorder="1" applyAlignment="1">
      <alignment horizontal="center" vertical="center"/>
    </xf>
    <xf numFmtId="49" fontId="5" fillId="0" borderId="50" xfId="2" applyNumberFormat="1" applyFont="1" applyFill="1" applyBorder="1" applyAlignment="1">
      <alignment horizontal="center" vertical="center"/>
    </xf>
    <xf numFmtId="49" fontId="5" fillId="0" borderId="17" xfId="2" applyNumberFormat="1" applyFont="1" applyFill="1" applyBorder="1" applyAlignment="1">
      <alignment horizontal="left" vertical="center"/>
    </xf>
    <xf numFmtId="49" fontId="5" fillId="0" borderId="17" xfId="2" quotePrefix="1" applyNumberFormat="1" applyFont="1" applyFill="1" applyBorder="1" applyAlignment="1">
      <alignment horizontal="left" vertical="center"/>
    </xf>
    <xf numFmtId="49" fontId="5" fillId="0" borderId="22" xfId="2" applyNumberFormat="1" applyFont="1" applyFill="1" applyBorder="1" applyAlignment="1">
      <alignment horizontal="left" vertical="center"/>
    </xf>
    <xf numFmtId="49" fontId="5" fillId="0" borderId="28" xfId="2" applyNumberFormat="1" applyFont="1" applyFill="1" applyBorder="1" applyAlignment="1">
      <alignment horizontal="left" vertical="center"/>
    </xf>
    <xf numFmtId="49" fontId="5" fillId="0" borderId="38" xfId="2" quotePrefix="1" applyNumberFormat="1" applyFont="1" applyFill="1" applyBorder="1" applyAlignment="1">
      <alignment horizontal="left" vertical="center"/>
    </xf>
    <xf numFmtId="49" fontId="5" fillId="0" borderId="14" xfId="2" applyNumberFormat="1" applyFont="1" applyFill="1" applyBorder="1" applyAlignment="1">
      <alignment horizontal="left" vertical="center"/>
    </xf>
    <xf numFmtId="49" fontId="5" fillId="0" borderId="34" xfId="2" applyNumberFormat="1" applyFont="1" applyFill="1" applyBorder="1" applyAlignment="1">
      <alignment horizontal="left" vertical="center"/>
    </xf>
    <xf numFmtId="49" fontId="7" fillId="0" borderId="59" xfId="3" applyNumberFormat="1" applyFont="1" applyBorder="1" applyAlignment="1">
      <alignment horizontal="left" vertical="center"/>
    </xf>
    <xf numFmtId="49" fontId="7" fillId="0" borderId="72" xfId="3" applyNumberFormat="1" applyFont="1" applyBorder="1" applyAlignment="1">
      <alignment horizontal="left" vertical="center"/>
    </xf>
    <xf numFmtId="49" fontId="7" fillId="0" borderId="73" xfId="3" applyNumberFormat="1" applyFont="1" applyBorder="1" applyAlignment="1">
      <alignment horizontal="left" vertical="center"/>
    </xf>
    <xf numFmtId="49" fontId="7" fillId="0" borderId="61" xfId="3" applyNumberFormat="1" applyFont="1" applyBorder="1" applyAlignment="1">
      <alignment horizontal="left" vertical="center"/>
    </xf>
    <xf numFmtId="0" fontId="4" fillId="6" borderId="52" xfId="3" applyFont="1" applyFill="1" applyBorder="1" applyAlignment="1" applyProtection="1">
      <alignment horizontal="center" vertical="center"/>
    </xf>
    <xf numFmtId="0" fontId="5" fillId="6" borderId="87" xfId="3" applyFont="1" applyFill="1" applyBorder="1" applyAlignment="1">
      <alignment horizontal="center" vertical="center"/>
    </xf>
    <xf numFmtId="0" fontId="5" fillId="6" borderId="36" xfId="3" applyFont="1" applyFill="1" applyBorder="1" applyAlignment="1">
      <alignment horizontal="center" vertical="center"/>
    </xf>
    <xf numFmtId="0" fontId="5" fillId="6" borderId="90" xfId="3" applyFont="1" applyFill="1" applyBorder="1" applyAlignment="1">
      <alignment horizontal="center" vertical="center"/>
    </xf>
    <xf numFmtId="0" fontId="5" fillId="6" borderId="60" xfId="3" applyFont="1" applyFill="1" applyBorder="1" applyAlignment="1">
      <alignment horizontal="center" vertical="center"/>
    </xf>
    <xf numFmtId="0" fontId="5" fillId="6" borderId="100" xfId="3" applyFont="1" applyFill="1" applyBorder="1" applyAlignment="1">
      <alignment horizontal="center" vertical="center"/>
    </xf>
    <xf numFmtId="0" fontId="16" fillId="2" borderId="108" xfId="3" applyFont="1" applyFill="1" applyBorder="1" applyAlignment="1" applyProtection="1">
      <alignment vertical="top" wrapText="1"/>
      <protection locked="0"/>
    </xf>
    <xf numFmtId="0" fontId="5" fillId="0" borderId="109" xfId="3" applyFont="1" applyBorder="1" applyAlignment="1" applyProtection="1">
      <protection locked="0"/>
    </xf>
    <xf numFmtId="0" fontId="5" fillId="0" borderId="110" xfId="3" applyFont="1" applyBorder="1" applyAlignment="1" applyProtection="1">
      <protection locked="0"/>
    </xf>
    <xf numFmtId="0" fontId="5" fillId="0" borderId="111" xfId="3" applyFont="1" applyBorder="1" applyAlignment="1" applyProtection="1">
      <protection locked="0"/>
    </xf>
    <xf numFmtId="0" fontId="5" fillId="0" borderId="0" xfId="3" applyFont="1" applyBorder="1" applyAlignment="1" applyProtection="1">
      <protection locked="0"/>
    </xf>
    <xf numFmtId="0" fontId="5" fillId="0" borderId="112" xfId="3" applyFont="1" applyBorder="1" applyAlignment="1" applyProtection="1">
      <protection locked="0"/>
    </xf>
    <xf numFmtId="0" fontId="5" fillId="0" borderId="116" xfId="3" applyFont="1" applyBorder="1" applyAlignment="1" applyProtection="1">
      <protection locked="0"/>
    </xf>
    <xf numFmtId="0" fontId="5" fillId="0" borderId="117" xfId="3" applyFont="1" applyBorder="1" applyAlignment="1" applyProtection="1">
      <protection locked="0"/>
    </xf>
    <xf numFmtId="0" fontId="5" fillId="0" borderId="118" xfId="3" applyFont="1" applyBorder="1" applyAlignment="1" applyProtection="1">
      <protection locked="0"/>
    </xf>
    <xf numFmtId="0" fontId="11" fillId="7" borderId="78" xfId="3" applyFont="1" applyFill="1" applyBorder="1" applyAlignment="1" applyProtection="1">
      <alignment vertical="center" wrapText="1"/>
    </xf>
    <xf numFmtId="0" fontId="5" fillId="0" borderId="78" xfId="0" applyFont="1" applyBorder="1" applyAlignment="1">
      <alignment vertical="center"/>
    </xf>
    <xf numFmtId="0" fontId="15" fillId="8" borderId="75" xfId="4" applyFont="1" applyFill="1" applyBorder="1" applyAlignment="1" applyProtection="1">
      <alignment horizontal="center" vertical="center" wrapText="1"/>
    </xf>
    <xf numFmtId="0" fontId="5" fillId="0" borderId="82" xfId="3" applyFont="1" applyBorder="1" applyAlignment="1">
      <alignment horizontal="center" vertical="center" wrapText="1"/>
    </xf>
    <xf numFmtId="49" fontId="16" fillId="2" borderId="83" xfId="3" applyNumberFormat="1" applyFont="1" applyFill="1" applyBorder="1" applyAlignment="1" applyProtection="1">
      <alignment vertical="center"/>
      <protection locked="0"/>
    </xf>
    <xf numFmtId="0" fontId="5" fillId="0" borderId="84" xfId="3" applyFont="1" applyBorder="1" applyAlignment="1" applyProtection="1">
      <alignment vertical="center"/>
      <protection locked="0"/>
    </xf>
    <xf numFmtId="0" fontId="5" fillId="0" borderId="85" xfId="3" applyFont="1" applyBorder="1" applyAlignment="1" applyProtection="1">
      <alignment vertical="center"/>
      <protection locked="0"/>
    </xf>
    <xf numFmtId="0" fontId="21" fillId="6" borderId="52" xfId="3" applyFont="1" applyFill="1" applyBorder="1" applyAlignment="1" applyProtection="1">
      <alignment horizontal="center" vertical="center"/>
    </xf>
    <xf numFmtId="0" fontId="21" fillId="6" borderId="53" xfId="3" applyFont="1" applyFill="1" applyBorder="1" applyAlignment="1" applyProtection="1">
      <alignment horizontal="center" vertical="center"/>
    </xf>
    <xf numFmtId="0" fontId="21" fillId="6" borderId="36" xfId="3" applyFont="1" applyFill="1" applyBorder="1" applyAlignment="1" applyProtection="1">
      <alignment horizontal="center" vertical="center"/>
    </xf>
    <xf numFmtId="0" fontId="21" fillId="6" borderId="59" xfId="3" applyFont="1" applyFill="1" applyBorder="1" applyAlignment="1" applyProtection="1">
      <alignment horizontal="center" vertical="center"/>
    </xf>
    <xf numFmtId="0" fontId="21" fillId="6" borderId="60" xfId="3" applyFont="1" applyFill="1" applyBorder="1" applyAlignment="1" applyProtection="1">
      <alignment horizontal="center" vertical="center"/>
    </xf>
    <xf numFmtId="0" fontId="21" fillId="6" borderId="61" xfId="3" applyFont="1" applyFill="1" applyBorder="1" applyAlignment="1" applyProtection="1">
      <alignment horizontal="center" vertical="center"/>
    </xf>
    <xf numFmtId="0" fontId="4" fillId="6" borderId="53" xfId="3" applyFont="1" applyFill="1" applyBorder="1" applyAlignment="1" applyProtection="1">
      <alignment horizontal="center" vertical="center" wrapText="1"/>
    </xf>
    <xf numFmtId="0" fontId="4" fillId="6" borderId="59" xfId="3" applyFont="1" applyFill="1" applyBorder="1" applyAlignment="1" applyProtection="1"/>
    <xf numFmtId="0" fontId="4" fillId="6" borderId="61" xfId="3" applyFont="1" applyFill="1" applyBorder="1" applyAlignment="1" applyProtection="1"/>
    <xf numFmtId="0" fontId="4" fillId="6" borderId="54" xfId="3" applyFont="1" applyFill="1" applyBorder="1" applyAlignment="1" applyProtection="1">
      <alignment horizontal="center" vertical="center" wrapText="1"/>
    </xf>
    <xf numFmtId="0" fontId="4" fillId="6" borderId="35" xfId="3" applyFont="1" applyFill="1" applyBorder="1" applyAlignment="1" applyProtection="1"/>
    <xf numFmtId="0" fontId="4" fillId="6" borderId="62" xfId="3" applyFont="1" applyFill="1" applyBorder="1" applyAlignment="1" applyProtection="1"/>
    <xf numFmtId="0" fontId="4" fillId="6" borderId="35" xfId="3" applyFont="1" applyFill="1" applyBorder="1" applyAlignment="1" applyProtection="1">
      <alignment vertical="center"/>
    </xf>
    <xf numFmtId="0" fontId="4" fillId="6" borderId="52" xfId="4" applyFont="1" applyFill="1" applyBorder="1" applyAlignment="1" applyProtection="1">
      <alignment horizontal="center" vertical="center"/>
    </xf>
    <xf numFmtId="188" fontId="9" fillId="2" borderId="187" xfId="6" applyNumberFormat="1" applyFont="1" applyFill="1" applyBorder="1" applyAlignment="1" applyProtection="1">
      <alignment horizontal="left" vertical="center"/>
    </xf>
    <xf numFmtId="188" fontId="9" fillId="2" borderId="0" xfId="6" applyNumberFormat="1" applyFont="1" applyFill="1" applyBorder="1" applyAlignment="1" applyProtection="1">
      <alignment horizontal="left" vertical="center"/>
    </xf>
    <xf numFmtId="188" fontId="9" fillId="2" borderId="188" xfId="6" applyNumberFormat="1" applyFont="1" applyFill="1" applyBorder="1" applyAlignment="1" applyProtection="1">
      <alignment horizontal="left" vertical="center"/>
    </xf>
    <xf numFmtId="188" fontId="9" fillId="2" borderId="189" xfId="6" applyNumberFormat="1" applyFont="1" applyFill="1" applyBorder="1" applyAlignment="1" applyProtection="1">
      <alignment horizontal="left" vertical="center"/>
    </xf>
    <xf numFmtId="188" fontId="9" fillId="2" borderId="190" xfId="6" applyNumberFormat="1" applyFont="1" applyFill="1" applyBorder="1" applyAlignment="1" applyProtection="1">
      <alignment horizontal="left" vertical="center"/>
    </xf>
    <xf numFmtId="188" fontId="9" fillId="2" borderId="191" xfId="6" applyNumberFormat="1" applyFont="1" applyFill="1" applyBorder="1" applyAlignment="1" applyProtection="1">
      <alignment horizontal="left" vertical="center"/>
    </xf>
    <xf numFmtId="0" fontId="7" fillId="2" borderId="184" xfId="6" applyFont="1" applyFill="1" applyBorder="1" applyAlignment="1" applyProtection="1">
      <alignment horizontal="left" vertical="center" wrapText="1"/>
    </xf>
    <xf numFmtId="0" fontId="7" fillId="0" borderId="185" xfId="3" applyFont="1" applyBorder="1" applyAlignment="1" applyProtection="1">
      <alignment vertical="center" wrapText="1"/>
    </xf>
    <xf numFmtId="0" fontId="7" fillId="0" borderId="186" xfId="3" applyFont="1" applyBorder="1" applyAlignment="1" applyProtection="1">
      <alignment vertical="center" wrapText="1"/>
    </xf>
    <xf numFmtId="0" fontId="7" fillId="0" borderId="187" xfId="3" applyFont="1" applyBorder="1" applyAlignment="1" applyProtection="1">
      <alignment vertical="center" wrapText="1"/>
    </xf>
    <xf numFmtId="0" fontId="7" fillId="0" borderId="0" xfId="3" applyFont="1" applyAlignment="1" applyProtection="1">
      <alignment vertical="center" wrapText="1"/>
    </xf>
    <xf numFmtId="0" fontId="7" fillId="0" borderId="188" xfId="3" applyFont="1" applyBorder="1" applyAlignment="1" applyProtection="1">
      <alignment vertical="center" wrapText="1"/>
    </xf>
    <xf numFmtId="0" fontId="7" fillId="0" borderId="189" xfId="3" applyFont="1" applyBorder="1" applyAlignment="1" applyProtection="1">
      <alignment vertical="center" wrapText="1"/>
    </xf>
    <xf numFmtId="0" fontId="7" fillId="0" borderId="190" xfId="3" applyFont="1" applyBorder="1" applyAlignment="1" applyProtection="1">
      <alignment vertical="center" wrapText="1"/>
    </xf>
    <xf numFmtId="0" fontId="7" fillId="0" borderId="191" xfId="3" applyFont="1" applyBorder="1" applyAlignment="1" applyProtection="1">
      <alignment vertical="center" wrapText="1"/>
    </xf>
    <xf numFmtId="0" fontId="7" fillId="2" borderId="31" xfId="6" applyFont="1" applyFill="1" applyBorder="1" applyAlignment="1" applyProtection="1">
      <alignment vertical="center"/>
      <protection locked="0"/>
    </xf>
    <xf numFmtId="0" fontId="7" fillId="2" borderId="192" xfId="6" applyFont="1" applyFill="1" applyBorder="1" applyAlignment="1" applyProtection="1">
      <alignment vertical="center"/>
      <protection locked="0"/>
    </xf>
    <xf numFmtId="0" fontId="5" fillId="0" borderId="193" xfId="3" applyFont="1" applyBorder="1" applyAlignment="1">
      <alignment vertical="center"/>
    </xf>
    <xf numFmtId="0" fontId="7" fillId="2" borderId="25" xfId="6" applyFont="1" applyFill="1" applyBorder="1" applyAlignment="1" applyProtection="1">
      <alignment vertical="center"/>
    </xf>
    <xf numFmtId="0" fontId="7" fillId="2" borderId="195" xfId="6" applyFont="1" applyFill="1" applyBorder="1" applyAlignment="1" applyProtection="1">
      <alignment vertical="center"/>
    </xf>
    <xf numFmtId="0" fontId="5" fillId="0" borderId="196" xfId="3" applyFont="1" applyBorder="1" applyAlignment="1">
      <alignment vertical="center"/>
    </xf>
    <xf numFmtId="0" fontId="7" fillId="5" borderId="75" xfId="6" applyFont="1" applyFill="1" applyBorder="1" applyAlignment="1" applyProtection="1">
      <alignment horizontal="center" vertical="center"/>
    </xf>
    <xf numFmtId="0" fontId="7" fillId="5" borderId="82" xfId="6" applyFont="1" applyFill="1" applyBorder="1" applyAlignment="1" applyProtection="1">
      <alignment horizontal="center" vertical="center"/>
    </xf>
    <xf numFmtId="0" fontId="7" fillId="5" borderId="76" xfId="6" applyFont="1" applyFill="1" applyBorder="1" applyAlignment="1" applyProtection="1">
      <alignment horizontal="center" vertical="center"/>
    </xf>
    <xf numFmtId="184" fontId="34" fillId="2" borderId="66" xfId="7" applyNumberFormat="1" applyFont="1" applyFill="1" applyBorder="1" applyAlignment="1" applyProtection="1">
      <alignment vertical="center" wrapText="1"/>
    </xf>
    <xf numFmtId="0" fontId="34" fillId="2" borderId="66" xfId="3" applyFont="1" applyFill="1" applyBorder="1" applyAlignment="1" applyProtection="1">
      <alignment vertical="center"/>
    </xf>
    <xf numFmtId="0" fontId="34" fillId="2" borderId="53" xfId="3" applyFont="1" applyFill="1" applyBorder="1" applyAlignment="1" applyProtection="1">
      <alignment vertical="center"/>
    </xf>
    <xf numFmtId="184" fontId="34" fillId="2" borderId="66" xfId="7" applyNumberFormat="1" applyFont="1" applyFill="1" applyBorder="1" applyAlignment="1" applyProtection="1">
      <alignment horizontal="left" vertical="center"/>
    </xf>
    <xf numFmtId="0" fontId="5" fillId="0" borderId="66" xfId="3" applyFont="1" applyBorder="1" applyAlignment="1" applyProtection="1">
      <alignment horizontal="left" vertical="center"/>
    </xf>
    <xf numFmtId="0" fontId="5" fillId="0" borderId="53" xfId="3" applyFont="1" applyBorder="1" applyAlignment="1" applyProtection="1">
      <alignment horizontal="left" vertical="center"/>
    </xf>
    <xf numFmtId="184" fontId="34" fillId="2" borderId="66" xfId="7" applyNumberFormat="1" applyFont="1" applyFill="1" applyBorder="1" applyAlignment="1" applyProtection="1">
      <alignment vertical="center"/>
    </xf>
    <xf numFmtId="0" fontId="5" fillId="0" borderId="66" xfId="3" applyFont="1" applyBorder="1" applyAlignment="1" applyProtection="1">
      <alignment vertical="center"/>
    </xf>
    <xf numFmtId="0" fontId="5" fillId="0" borderId="53" xfId="3" applyFont="1" applyBorder="1" applyAlignment="1" applyProtection="1">
      <alignment vertical="center"/>
    </xf>
    <xf numFmtId="0" fontId="34" fillId="2" borderId="141" xfId="3" applyFont="1" applyFill="1" applyBorder="1" applyAlignment="1">
      <alignment horizontal="right" vertical="top" wrapText="1"/>
    </xf>
    <xf numFmtId="0" fontId="34" fillId="0" borderId="141" xfId="3" applyFont="1" applyBorder="1" applyAlignment="1">
      <alignment vertical="top"/>
    </xf>
    <xf numFmtId="0" fontId="5" fillId="0" borderId="141" xfId="3" applyFont="1" applyBorder="1" applyAlignment="1">
      <alignment vertical="top"/>
    </xf>
    <xf numFmtId="183" fontId="39" fillId="2" borderId="66" xfId="7" applyNumberFormat="1" applyFont="1" applyFill="1" applyBorder="1" applyAlignment="1" applyProtection="1">
      <alignment horizontal="left" vertical="center"/>
    </xf>
    <xf numFmtId="0" fontId="5" fillId="2" borderId="66" xfId="3" applyFont="1" applyFill="1" applyBorder="1" applyAlignment="1" applyProtection="1">
      <alignment vertical="center"/>
    </xf>
    <xf numFmtId="183" fontId="39" fillId="0" borderId="66" xfId="7" applyNumberFormat="1" applyFont="1" applyFill="1" applyBorder="1" applyAlignment="1" applyProtection="1">
      <alignment horizontal="left" vertical="center"/>
    </xf>
    <xf numFmtId="0" fontId="5" fillId="0" borderId="66" xfId="3" applyFont="1" applyFill="1" applyBorder="1" applyAlignment="1" applyProtection="1">
      <alignment vertical="center"/>
    </xf>
    <xf numFmtId="184" fontId="34" fillId="2" borderId="142" xfId="7" applyNumberFormat="1" applyFont="1" applyFill="1" applyBorder="1" applyAlignment="1" applyProtection="1">
      <alignment horizontal="left" vertical="center"/>
    </xf>
    <xf numFmtId="0" fontId="5" fillId="0" borderId="143" xfId="3" applyFont="1" applyBorder="1" applyAlignment="1"/>
    <xf numFmtId="0" fontId="5" fillId="0" borderId="151" xfId="3" applyFont="1" applyBorder="1" applyAlignment="1">
      <alignment vertical="center"/>
    </xf>
    <xf numFmtId="0" fontId="5" fillId="0" borderId="69" xfId="3" applyFont="1" applyBorder="1" applyAlignment="1"/>
    <xf numFmtId="184" fontId="34" fillId="2" borderId="143" xfId="7" applyNumberFormat="1" applyFont="1" applyFill="1" applyBorder="1" applyAlignment="1" applyProtection="1">
      <alignment horizontal="right" vertical="center"/>
    </xf>
    <xf numFmtId="0" fontId="5" fillId="0" borderId="0" xfId="3" applyFont="1" applyAlignment="1"/>
    <xf numFmtId="184" fontId="34" fillId="2" borderId="52" xfId="7" applyNumberFormat="1" applyFont="1" applyFill="1" applyBorder="1" applyAlignment="1" applyProtection="1">
      <alignment horizontal="center" vertical="center" wrapText="1"/>
    </xf>
    <xf numFmtId="0" fontId="5" fillId="0" borderId="66" xfId="3" applyFont="1" applyBorder="1" applyAlignment="1"/>
    <xf numFmtId="0" fontId="5" fillId="0" borderId="53" xfId="3" applyFont="1" applyBorder="1" applyAlignment="1"/>
    <xf numFmtId="0" fontId="5" fillId="0" borderId="36" xfId="3" applyFont="1" applyBorder="1" applyAlignment="1"/>
    <xf numFmtId="0" fontId="5" fillId="0" borderId="59" xfId="3" applyFont="1" applyBorder="1" applyAlignment="1"/>
    <xf numFmtId="184" fontId="34" fillId="2" borderId="52" xfId="7" applyNumberFormat="1" applyFont="1" applyFill="1" applyBorder="1" applyAlignment="1" applyProtection="1">
      <alignment horizontal="left" vertical="center" wrapText="1"/>
    </xf>
    <xf numFmtId="0" fontId="5" fillId="2" borderId="66" xfId="3" applyFont="1" applyFill="1" applyBorder="1" applyAlignment="1" applyProtection="1"/>
    <xf numFmtId="0" fontId="5" fillId="2" borderId="53" xfId="3" applyFont="1" applyFill="1" applyBorder="1" applyAlignment="1" applyProtection="1"/>
    <xf numFmtId="184" fontId="34" fillId="2" borderId="53" xfId="7" applyNumberFormat="1" applyFont="1" applyFill="1" applyBorder="1" applyAlignment="1" applyProtection="1">
      <alignment horizontal="center" vertical="center" wrapText="1"/>
    </xf>
    <xf numFmtId="184" fontId="34" fillId="2" borderId="36" xfId="7" applyNumberFormat="1" applyFont="1" applyFill="1" applyBorder="1" applyAlignment="1" applyProtection="1">
      <alignment horizontal="center" vertical="center" wrapText="1"/>
    </xf>
    <xf numFmtId="184" fontId="34" fillId="2" borderId="59" xfId="7" applyNumberFormat="1" applyFont="1" applyFill="1" applyBorder="1" applyAlignment="1" applyProtection="1">
      <alignment horizontal="center" vertical="center" wrapText="1"/>
    </xf>
    <xf numFmtId="0" fontId="5" fillId="2" borderId="53" xfId="3" applyFont="1" applyFill="1" applyBorder="1" applyAlignment="1" applyProtection="1">
      <alignment horizontal="center" vertical="center" wrapText="1"/>
    </xf>
    <xf numFmtId="0" fontId="5" fillId="2" borderId="36" xfId="3" applyFont="1" applyFill="1" applyBorder="1" applyAlignment="1" applyProtection="1">
      <alignment horizontal="center" vertical="center" wrapText="1"/>
    </xf>
    <xf numFmtId="0" fontId="5" fillId="2" borderId="59" xfId="3" applyFont="1" applyFill="1" applyBorder="1" applyAlignment="1" applyProtection="1">
      <alignment horizontal="center" vertical="center" wrapText="1"/>
    </xf>
    <xf numFmtId="0" fontId="5" fillId="2" borderId="36" xfId="3" applyFont="1" applyFill="1" applyBorder="1" applyAlignment="1" applyProtection="1"/>
    <xf numFmtId="0" fontId="5" fillId="2" borderId="59" xfId="3" applyFont="1" applyFill="1" applyBorder="1" applyAlignment="1" applyProtection="1"/>
    <xf numFmtId="184" fontId="34" fillId="2" borderId="52" xfId="7" applyNumberFormat="1" applyFont="1" applyFill="1" applyBorder="1" applyAlignment="1" applyProtection="1">
      <alignment horizontal="center" wrapText="1"/>
    </xf>
    <xf numFmtId="184" fontId="7" fillId="2" borderId="52" xfId="7" applyNumberFormat="1" applyFont="1" applyFill="1" applyBorder="1" applyAlignment="1" applyProtection="1">
      <alignment horizontal="center" vertical="center" wrapText="1"/>
    </xf>
    <xf numFmtId="0" fontId="7" fillId="0" borderId="66" xfId="3" applyFont="1" applyBorder="1" applyProtection="1"/>
    <xf numFmtId="0" fontId="7" fillId="0" borderId="152" xfId="3" applyFont="1" applyBorder="1" applyProtection="1"/>
    <xf numFmtId="0" fontId="7" fillId="0" borderId="36" xfId="3" applyFont="1" applyBorder="1" applyProtection="1"/>
    <xf numFmtId="0" fontId="7" fillId="0" borderId="0" xfId="3" applyFont="1" applyProtection="1"/>
    <xf numFmtId="0" fontId="7" fillId="0" borderId="154" xfId="3" applyFont="1" applyBorder="1" applyProtection="1"/>
    <xf numFmtId="184" fontId="34" fillId="2" borderId="153" xfId="7" applyNumberFormat="1" applyFont="1" applyFill="1" applyBorder="1" applyAlignment="1" applyProtection="1">
      <alignment horizontal="center" vertical="center" textRotation="255" wrapText="1"/>
    </xf>
    <xf numFmtId="0" fontId="5" fillId="0" borderId="155" xfId="3" applyFont="1" applyBorder="1" applyProtection="1"/>
    <xf numFmtId="0" fontId="5" fillId="0" borderId="157" xfId="3" applyFont="1" applyBorder="1" applyProtection="1"/>
    <xf numFmtId="0" fontId="7" fillId="0" borderId="66" xfId="3" applyFont="1" applyBorder="1" applyAlignment="1" applyProtection="1"/>
    <xf numFmtId="0" fontId="7" fillId="0" borderId="53" xfId="3" applyFont="1" applyBorder="1" applyAlignment="1" applyProtection="1"/>
    <xf numFmtId="0" fontId="7" fillId="0" borderId="36" xfId="3" applyFont="1" applyBorder="1" applyAlignment="1" applyProtection="1"/>
    <xf numFmtId="0" fontId="7" fillId="0" borderId="0" xfId="3" applyFont="1" applyBorder="1" applyAlignment="1" applyProtection="1"/>
    <xf numFmtId="0" fontId="7" fillId="0" borderId="59" xfId="3" applyFont="1" applyBorder="1" applyAlignment="1" applyProtection="1"/>
    <xf numFmtId="184" fontId="34" fillId="2" borderId="52" xfId="7" applyNumberFormat="1" applyFont="1" applyFill="1" applyBorder="1" applyAlignment="1" applyProtection="1">
      <alignment horizontal="center" vertical="center"/>
    </xf>
    <xf numFmtId="0" fontId="5" fillId="2" borderId="0" xfId="3" applyFont="1" applyFill="1" applyBorder="1" applyAlignment="1" applyProtection="1"/>
    <xf numFmtId="184" fontId="7" fillId="2" borderId="52" xfId="7" applyNumberFormat="1" applyFont="1" applyFill="1" applyBorder="1" applyAlignment="1" applyProtection="1">
      <alignment horizontal="center" vertical="center"/>
    </xf>
    <xf numFmtId="184" fontId="34" fillId="2" borderId="163" xfId="7" applyNumberFormat="1" applyFont="1" applyFill="1" applyBorder="1" applyAlignment="1" applyProtection="1">
      <alignment horizontal="center" vertical="center" shrinkToFit="1"/>
    </xf>
    <xf numFmtId="0" fontId="5" fillId="2" borderId="103" xfId="3" applyFont="1" applyFill="1" applyBorder="1" applyAlignment="1" applyProtection="1"/>
    <xf numFmtId="0" fontId="5" fillId="2" borderId="72" xfId="3" applyFont="1" applyFill="1" applyBorder="1" applyAlignment="1" applyProtection="1"/>
    <xf numFmtId="0" fontId="7" fillId="0" borderId="152" xfId="3" applyFont="1" applyBorder="1" applyAlignment="1" applyProtection="1"/>
    <xf numFmtId="0" fontId="7" fillId="0" borderId="0" xfId="3" applyFont="1" applyAlignment="1" applyProtection="1"/>
    <xf numFmtId="0" fontId="7" fillId="0" borderId="154" xfId="3" applyFont="1" applyBorder="1" applyAlignment="1" applyProtection="1"/>
    <xf numFmtId="184" fontId="7" fillId="2" borderId="153" xfId="7" applyNumberFormat="1" applyFont="1" applyFill="1" applyBorder="1" applyAlignment="1" applyProtection="1">
      <alignment horizontal="center" vertical="center" textRotation="255" wrapText="1"/>
    </xf>
    <xf numFmtId="0" fontId="7" fillId="0" borderId="155" xfId="3" applyFont="1" applyBorder="1" applyAlignment="1" applyProtection="1">
      <alignment horizontal="center" vertical="center"/>
    </xf>
    <xf numFmtId="0" fontId="7" fillId="0" borderId="157" xfId="3" applyFont="1" applyBorder="1" applyAlignment="1" applyProtection="1">
      <alignment horizontal="center" vertical="center"/>
    </xf>
    <xf numFmtId="184" fontId="34" fillId="2" borderId="163" xfId="7" applyNumberFormat="1" applyFont="1" applyFill="1" applyBorder="1" applyAlignment="1" applyProtection="1">
      <alignment horizontal="center" vertical="center" wrapText="1"/>
    </xf>
    <xf numFmtId="0" fontId="7" fillId="2" borderId="107" xfId="9" applyFont="1" applyFill="1" applyBorder="1" applyAlignment="1" applyProtection="1">
      <alignment horizontal="center" vertical="center" wrapText="1"/>
    </xf>
    <xf numFmtId="0" fontId="7" fillId="0" borderId="107" xfId="3" applyFont="1" applyBorder="1" applyAlignment="1" applyProtection="1">
      <alignment vertical="center" wrapText="1"/>
    </xf>
    <xf numFmtId="0" fontId="7" fillId="2" borderId="75" xfId="9" applyFont="1" applyFill="1" applyBorder="1" applyAlignment="1" applyProtection="1">
      <alignment horizontal="center" vertical="center" wrapText="1"/>
    </xf>
    <xf numFmtId="0" fontId="5" fillId="0" borderId="82" xfId="3" applyFont="1" applyBorder="1" applyAlignment="1" applyProtection="1">
      <alignment wrapText="1"/>
    </xf>
    <xf numFmtId="0" fontId="5" fillId="0" borderId="76" xfId="3" applyFont="1" applyBorder="1" applyAlignment="1" applyProtection="1">
      <alignment wrapText="1"/>
    </xf>
    <xf numFmtId="0" fontId="5" fillId="0" borderId="75" xfId="3" applyFont="1" applyBorder="1" applyAlignment="1" applyProtection="1">
      <alignment horizontal="center" wrapText="1"/>
    </xf>
    <xf numFmtId="0" fontId="7" fillId="0" borderId="107" xfId="9" applyFont="1" applyFill="1" applyBorder="1" applyAlignment="1" applyProtection="1">
      <alignment horizontal="center" vertical="center" wrapText="1"/>
    </xf>
    <xf numFmtId="0" fontId="7" fillId="2" borderId="75" xfId="9" applyFont="1" applyFill="1" applyBorder="1" applyAlignment="1" applyProtection="1">
      <alignment vertical="center" wrapText="1"/>
    </xf>
    <xf numFmtId="0" fontId="5" fillId="0" borderId="82" xfId="10" applyFont="1" applyBorder="1" applyAlignment="1" applyProtection="1">
      <alignment vertical="center" wrapText="1"/>
    </xf>
    <xf numFmtId="0" fontId="5" fillId="0" borderId="76" xfId="10" applyFont="1" applyBorder="1" applyAlignment="1" applyProtection="1">
      <alignment vertical="center" wrapText="1"/>
    </xf>
    <xf numFmtId="0" fontId="7" fillId="0" borderId="75" xfId="10" applyFont="1" applyBorder="1" applyAlignment="1" applyProtection="1">
      <alignment vertical="center" wrapText="1"/>
    </xf>
    <xf numFmtId="184" fontId="7" fillId="2" borderId="75" xfId="7" applyNumberFormat="1" applyFont="1" applyFill="1" applyBorder="1" applyAlignment="1" applyProtection="1">
      <alignment vertical="center" wrapText="1"/>
    </xf>
    <xf numFmtId="184" fontId="7" fillId="2" borderId="82" xfId="7" applyNumberFormat="1" applyFont="1" applyFill="1" applyBorder="1" applyAlignment="1" applyProtection="1">
      <alignment vertical="center" wrapText="1"/>
    </xf>
    <xf numFmtId="184" fontId="7" fillId="2" borderId="76" xfId="7" applyNumberFormat="1" applyFont="1" applyFill="1" applyBorder="1" applyAlignment="1" applyProtection="1">
      <alignment vertical="center" wrapText="1"/>
    </xf>
    <xf numFmtId="0" fontId="5" fillId="0" borderId="82" xfId="3" applyFont="1" applyBorder="1" applyAlignment="1" applyProtection="1">
      <alignment vertical="center" wrapText="1"/>
    </xf>
    <xf numFmtId="0" fontId="5" fillId="0" borderId="76" xfId="3" applyFont="1" applyBorder="1" applyAlignment="1" applyProtection="1">
      <alignment vertical="center" wrapText="1"/>
    </xf>
    <xf numFmtId="0" fontId="7" fillId="0" borderId="75" xfId="3" applyFont="1" applyBorder="1" applyAlignment="1" applyProtection="1">
      <alignment vertical="center" wrapText="1"/>
    </xf>
    <xf numFmtId="49" fontId="5" fillId="0" borderId="5" xfId="2" applyNumberFormat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49" fontId="5" fillId="0" borderId="39" xfId="2" applyNumberFormat="1" applyFont="1" applyFill="1" applyBorder="1" applyAlignment="1">
      <alignment horizontal="center" vertical="center"/>
    </xf>
    <xf numFmtId="49" fontId="5" fillId="0" borderId="40" xfId="2" applyNumberFormat="1" applyFont="1" applyFill="1" applyBorder="1" applyAlignment="1">
      <alignment horizontal="center" vertical="center"/>
    </xf>
    <xf numFmtId="49" fontId="5" fillId="0" borderId="42" xfId="2" applyNumberFormat="1" applyFont="1" applyFill="1" applyBorder="1" applyAlignment="1">
      <alignment horizontal="center" vertical="center"/>
    </xf>
    <xf numFmtId="49" fontId="5" fillId="0" borderId="43" xfId="2" applyNumberFormat="1" applyFont="1" applyFill="1" applyBorder="1" applyAlignment="1">
      <alignment horizontal="center" vertical="center"/>
    </xf>
  </cellXfs>
  <cellStyles count="12">
    <cellStyle name="桁区切り" xfId="5" builtinId="6"/>
    <cellStyle name="標準" xfId="0" builtinId="0"/>
    <cellStyle name="標準_34部門分析（新）" xfId="6"/>
    <cellStyle name="標準_H16juyou41" xfId="3"/>
    <cellStyle name="標準_juyou41" xfId="10"/>
    <cellStyle name="標準_概念と利用の手引き" xfId="8"/>
    <cellStyle name="標準_熊本県（需要増加）　３２部門" xfId="4"/>
    <cellStyle name="標準_計数41" xfId="2"/>
    <cellStyle name="標準_広島県　１３部門" xfId="11"/>
    <cellStyle name="標準_国体県７-15分析ツール" xfId="9"/>
    <cellStyle name="標準_図１　生産フロー_34部門分析（新）" xfId="7"/>
    <cellStyle name="標準_波及効果（４１部門表）" xfId="1"/>
  </cellStyles>
  <dxfs count="0"/>
  <tableStyles count="0" defaultTableStyle="TableStyleMedium2" defaultPivotStyle="PivotStyleLight16"/>
  <colors>
    <mruColors>
      <color rgb="FF3366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経済波及効果の測定結果</a:t>
            </a:r>
          </a:p>
        </c:rich>
      </c:tx>
      <c:layout>
        <c:manualLayout>
          <c:xMode val="edge"/>
          <c:yMode val="edge"/>
          <c:x val="0.38794435857805254"/>
          <c:y val="2.5252525252525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369397217928905E-2"/>
          <c:y val="0.19192013849500125"/>
          <c:w val="0.90726429675425035"/>
          <c:h val="0.66666995477210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総括表!$B$28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総括表!$C$28:$F$28</c:f>
              <c:numCache>
                <c:formatCode>#,##0.0;[Red]\-#,##0.0</c:formatCode>
                <c:ptCount val="4"/>
                <c:pt idx="0">
                  <c:v>100</c:v>
                </c:pt>
                <c:pt idx="1">
                  <c:v>36.4863950421677</c:v>
                </c:pt>
                <c:pt idx="2">
                  <c:v>11.309561624298668</c:v>
                </c:pt>
                <c:pt idx="3">
                  <c:v>147.7959566664664</c:v>
                </c:pt>
              </c:numCache>
            </c:numRef>
          </c:val>
        </c:ser>
        <c:ser>
          <c:idx val="1"/>
          <c:order val="1"/>
          <c:tx>
            <c:strRef>
              <c:f>総括表!$B$29</c:f>
              <c:strCache>
                <c:ptCount val="1"/>
                <c:pt idx="0">
                  <c:v>粗付加価値誘発額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244305435545445E-2"/>
                  <c:y val="4.5054536260455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9938784699826E-3"/>
                  <c:y val="6.8975259777227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40354229291667E-2"/>
                  <c:y val="-8.976517346145132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総括表!$C$29:$F$29</c:f>
              <c:numCache>
                <c:formatCode>#,##0.0;[Red]\-#,##0.0</c:formatCode>
                <c:ptCount val="4"/>
                <c:pt idx="0">
                  <c:v>30.5113384415396</c:v>
                </c:pt>
                <c:pt idx="1">
                  <c:v>15.682641375466597</c:v>
                </c:pt>
                <c:pt idx="2">
                  <c:v>7.6279197922752049</c:v>
                </c:pt>
                <c:pt idx="3">
                  <c:v>53.821899609281402</c:v>
                </c:pt>
              </c:numCache>
            </c:numRef>
          </c:val>
        </c:ser>
        <c:ser>
          <c:idx val="2"/>
          <c:order val="2"/>
          <c:tx>
            <c:strRef>
              <c:f>総括表!$B$30</c:f>
              <c:strCache>
                <c:ptCount val="1"/>
                <c:pt idx="0">
                  <c:v>雇用者所得誘発額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181617560556079E-2"/>
                  <c:y val="8.4845494824850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9313528621905143E-3"/>
                  <c:y val="7.96716296324150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208241550950275E-3"/>
                  <c:y val="1.181150395533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34085441792736E-2"/>
                  <c:y val="6.547996127262598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総括表!$C$30:$F$30</c:f>
              <c:numCache>
                <c:formatCode>#,##0.0;[Red]\-#,##0.0</c:formatCode>
                <c:ptCount val="4"/>
                <c:pt idx="0">
                  <c:v>14.722881218649025</c:v>
                </c:pt>
                <c:pt idx="1">
                  <c:v>6.3920668744779325</c:v>
                </c:pt>
                <c:pt idx="2">
                  <c:v>2.6773011467301329</c:v>
                </c:pt>
                <c:pt idx="3">
                  <c:v>23.792249239857092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2949440"/>
        <c:axId val="352976136"/>
      </c:barChart>
      <c:catAx>
        <c:axId val="35294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2976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976136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2949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1004636785162283"/>
          <c:y val="0.20202126249370345"/>
          <c:w val="0.16383307573415762"/>
          <c:h val="0.247475807948248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雇用創出効果の測定結果</a:t>
            </a:r>
          </a:p>
        </c:rich>
      </c:tx>
      <c:layout>
        <c:manualLayout>
          <c:xMode val="edge"/>
          <c:yMode val="edge"/>
          <c:x val="0.38366750381163833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174161551245875E-2"/>
          <c:y val="0.19444549937879438"/>
          <c:w val="0.9090915930545137"/>
          <c:h val="0.65000352649482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総括表!$B$31</c:f>
              <c:strCache>
                <c:ptCount val="1"/>
                <c:pt idx="0">
                  <c:v>就業誘発者数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841980136347193E-3"/>
                  <c:y val="-4.16057715603040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271050115172576E-3"/>
                  <c:y val="1.14671003759282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総括表!$C$31:$F$31</c:f>
              <c:numCache>
                <c:formatCode>#,##0_);[Red]\(#,##0\)</c:formatCode>
                <c:ptCount val="4"/>
                <c:pt idx="0">
                  <c:v>226.12246597854667</c:v>
                </c:pt>
                <c:pt idx="1">
                  <c:v>134.22757072590329</c:v>
                </c:pt>
                <c:pt idx="2">
                  <c:v>83.176854054749924</c:v>
                </c:pt>
                <c:pt idx="3">
                  <c:v>443.52689075919989</c:v>
                </c:pt>
              </c:numCache>
            </c:numRef>
          </c:val>
        </c:ser>
        <c:ser>
          <c:idx val="2"/>
          <c:order val="1"/>
          <c:tx>
            <c:strRef>
              <c:f>総括表!$B$32</c:f>
              <c:strCache>
                <c:ptCount val="1"/>
                <c:pt idx="0">
                  <c:v>雇用誘発者数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6498682179693871E-3"/>
                  <c:y val="-2.685463750350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839344328834719E-3"/>
                  <c:y val="3.2479451607420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総括表!$C$32:$F$32</c:f>
              <c:numCache>
                <c:formatCode>#,##0_);[Red]\(#,##0\)</c:formatCode>
                <c:ptCount val="4"/>
                <c:pt idx="0">
                  <c:v>219.58429668981009</c:v>
                </c:pt>
                <c:pt idx="1">
                  <c:v>128.07291201450312</c:v>
                </c:pt>
                <c:pt idx="2">
                  <c:v>74.570456778858727</c:v>
                </c:pt>
                <c:pt idx="3">
                  <c:v>422.22766548317196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3344768"/>
        <c:axId val="353335968"/>
      </c:barChart>
      <c:catAx>
        <c:axId val="35334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333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3335968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33447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3312821259438103"/>
          <c:y val="0.23333449985418489"/>
          <c:w val="0.12943005390890083"/>
          <c:h val="0.18333449985418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342900</xdr:rowOff>
        </xdr:from>
        <xdr:to>
          <xdr:col>12</xdr:col>
          <xdr:colOff>561975</xdr:colOff>
          <xdr:row>3</xdr:row>
          <xdr:rowOff>66675</xdr:rowOff>
        </xdr:to>
        <xdr:sp macro="" textlink="">
          <xdr:nvSpPr>
            <xdr:cNvPr id="2050" name="ComboBox21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76200</xdr:rowOff>
        </xdr:from>
        <xdr:to>
          <xdr:col>12</xdr:col>
          <xdr:colOff>276225</xdr:colOff>
          <xdr:row>20</xdr:row>
          <xdr:rowOff>123825</xdr:rowOff>
        </xdr:to>
        <xdr:sp macro="" textlink="">
          <xdr:nvSpPr>
            <xdr:cNvPr id="2051" name="ComboBox22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12</xdr:col>
      <xdr:colOff>704850</xdr:colOff>
      <xdr:row>2</xdr:row>
      <xdr:rowOff>285750</xdr:rowOff>
    </xdr:from>
    <xdr:to>
      <xdr:col>12</xdr:col>
      <xdr:colOff>1123950</xdr:colOff>
      <xdr:row>3</xdr:row>
      <xdr:rowOff>38100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H="1" flipV="1">
          <a:off x="13468350" y="1295400"/>
          <a:ext cx="41910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1181100</xdr:colOff>
      <xdr:row>2</xdr:row>
      <xdr:rowOff>304800</xdr:rowOff>
    </xdr:from>
    <xdr:to>
      <xdr:col>15</xdr:col>
      <xdr:colOff>431800</xdr:colOff>
      <xdr:row>4</xdr:row>
      <xdr:rowOff>63500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3944600" y="1314450"/>
          <a:ext cx="2536825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プルダウンで下記のリストから選択</a:t>
          </a:r>
        </a:p>
      </xdr:txBody>
    </xdr:sp>
    <xdr:clientData/>
  </xdr:twoCellAnchor>
  <xdr:twoCellAnchor>
    <xdr:from>
      <xdr:col>12</xdr:col>
      <xdr:colOff>762000</xdr:colOff>
      <xdr:row>19</xdr:row>
      <xdr:rowOff>142875</xdr:rowOff>
    </xdr:from>
    <xdr:to>
      <xdr:col>15</xdr:col>
      <xdr:colOff>12700</xdr:colOff>
      <xdr:row>21</xdr:row>
      <xdr:rowOff>44450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3525500" y="4210050"/>
          <a:ext cx="2536825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プルダウンで下記のリストから選択</a:t>
          </a:r>
        </a:p>
      </xdr:txBody>
    </xdr:sp>
    <xdr:clientData/>
  </xdr:twoCellAnchor>
  <xdr:twoCellAnchor>
    <xdr:from>
      <xdr:col>12</xdr:col>
      <xdr:colOff>266700</xdr:colOff>
      <xdr:row>19</xdr:row>
      <xdr:rowOff>123825</xdr:rowOff>
    </xdr:from>
    <xdr:to>
      <xdr:col>12</xdr:col>
      <xdr:colOff>685800</xdr:colOff>
      <xdr:row>20</xdr:row>
      <xdr:rowOff>19050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 flipH="1" flipV="1">
          <a:off x="13030200" y="4191000"/>
          <a:ext cx="41910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698500</xdr:colOff>
      <xdr:row>5</xdr:row>
      <xdr:rowOff>76200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11747500" y="1511300"/>
          <a:ext cx="698500" cy="254000"/>
        </a:xfrm>
        <a:prstGeom prst="upArrow">
          <a:avLst>
            <a:gd name="adj1" fmla="val 44185"/>
            <a:gd name="adj2" fmla="val 4285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190501</xdr:colOff>
      <xdr:row>0</xdr:row>
      <xdr:rowOff>73269</xdr:rowOff>
    </xdr:from>
    <xdr:to>
      <xdr:col>15</xdr:col>
      <xdr:colOff>527540</xdr:colOff>
      <xdr:row>0</xdr:row>
      <xdr:rowOff>615461</xdr:rowOff>
    </xdr:to>
    <xdr:sp macro="" textlink="">
      <xdr:nvSpPr>
        <xdr:cNvPr id="2" name="テキスト ボックス 1"/>
        <xdr:cNvSpPr txBox="1"/>
      </xdr:nvSpPr>
      <xdr:spPr>
        <a:xfrm>
          <a:off x="14624539" y="73269"/>
          <a:ext cx="4073770" cy="542192"/>
        </a:xfrm>
        <a:prstGeom prst="rect">
          <a:avLst/>
        </a:prstGeom>
        <a:solidFill>
          <a:srgbClr val="3366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①需要拡大による波及効果シート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17</xdr:row>
      <xdr:rowOff>219075</xdr:rowOff>
    </xdr:from>
    <xdr:to>
      <xdr:col>5</xdr:col>
      <xdr:colOff>1095375</xdr:colOff>
      <xdr:row>24</xdr:row>
      <xdr:rowOff>238125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33</xdr:row>
      <xdr:rowOff>161925</xdr:rowOff>
    </xdr:from>
    <xdr:to>
      <xdr:col>5</xdr:col>
      <xdr:colOff>1066800</xdr:colOff>
      <xdr:row>40</xdr:row>
      <xdr:rowOff>142875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</xdr:colOff>
      <xdr:row>7</xdr:row>
      <xdr:rowOff>15875</xdr:rowOff>
    </xdr:from>
    <xdr:to>
      <xdr:col>9</xdr:col>
      <xdr:colOff>15875</xdr:colOff>
      <xdr:row>11</xdr:row>
      <xdr:rowOff>25400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349500" y="1412875"/>
          <a:ext cx="0" cy="8350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301625</xdr:colOff>
      <xdr:row>7</xdr:row>
      <xdr:rowOff>0</xdr:rowOff>
    </xdr:from>
    <xdr:to>
      <xdr:col>18</xdr:col>
      <xdr:colOff>301625</xdr:colOff>
      <xdr:row>11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953125" y="1397000"/>
          <a:ext cx="0" cy="8350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444499</xdr:colOff>
      <xdr:row>15</xdr:row>
      <xdr:rowOff>15874</xdr:rowOff>
    </xdr:from>
    <xdr:to>
      <xdr:col>9</xdr:col>
      <xdr:colOff>15874</xdr:colOff>
      <xdr:row>18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333624" y="3063874"/>
          <a:ext cx="15875" cy="603251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269875</xdr:colOff>
      <xdr:row>15</xdr:row>
      <xdr:rowOff>0</xdr:rowOff>
    </xdr:from>
    <xdr:to>
      <xdr:col>15</xdr:col>
      <xdr:colOff>269875</xdr:colOff>
      <xdr:row>18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4746625" y="3048000"/>
          <a:ext cx="0" cy="6191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15</xdr:row>
      <xdr:rowOff>0</xdr:rowOff>
    </xdr:from>
    <xdr:to>
      <xdr:col>19</xdr:col>
      <xdr:colOff>0</xdr:colOff>
      <xdr:row>19</xdr:row>
      <xdr:rowOff>9525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6210300" y="3095625"/>
          <a:ext cx="0" cy="8477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31750</xdr:colOff>
      <xdr:row>15</xdr:row>
      <xdr:rowOff>15876</xdr:rowOff>
    </xdr:from>
    <xdr:to>
      <xdr:col>29</xdr:col>
      <xdr:colOff>31750</xdr:colOff>
      <xdr:row>18</xdr:row>
      <xdr:rowOff>1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9604375" y="3063876"/>
          <a:ext cx="0" cy="6032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31749</xdr:colOff>
      <xdr:row>15</xdr:row>
      <xdr:rowOff>0</xdr:rowOff>
    </xdr:from>
    <xdr:to>
      <xdr:col>32</xdr:col>
      <xdr:colOff>47624</xdr:colOff>
      <xdr:row>18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0969624" y="3048000"/>
          <a:ext cx="15875" cy="6191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428625</xdr:colOff>
      <xdr:row>21</xdr:row>
      <xdr:rowOff>1</xdr:rowOff>
    </xdr:from>
    <xdr:to>
      <xdr:col>26</xdr:col>
      <xdr:colOff>428625</xdr:colOff>
      <xdr:row>23</xdr:row>
      <xdr:rowOff>190501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8620125" y="4286251"/>
          <a:ext cx="0" cy="6032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15874</xdr:colOff>
      <xdr:row>27</xdr:row>
      <xdr:rowOff>31750</xdr:rowOff>
    </xdr:from>
    <xdr:to>
      <xdr:col>9</xdr:col>
      <xdr:colOff>15875</xdr:colOff>
      <xdr:row>30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 flipH="1">
          <a:off x="2349499" y="5556250"/>
          <a:ext cx="1" cy="5873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444500</xdr:colOff>
      <xdr:row>27</xdr:row>
      <xdr:rowOff>15875</xdr:rowOff>
    </xdr:from>
    <xdr:to>
      <xdr:col>26</xdr:col>
      <xdr:colOff>444500</xdr:colOff>
      <xdr:row>30</xdr:row>
      <xdr:rowOff>15875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8636000" y="5540375"/>
          <a:ext cx="0" cy="6191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15875</xdr:colOff>
      <xdr:row>33</xdr:row>
      <xdr:rowOff>15876</xdr:rowOff>
    </xdr:from>
    <xdr:to>
      <xdr:col>27</xdr:col>
      <xdr:colOff>15875</xdr:colOff>
      <xdr:row>36</xdr:row>
      <xdr:rowOff>1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8763000" y="6778626"/>
          <a:ext cx="0" cy="6032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47624</xdr:colOff>
      <xdr:row>39</xdr:row>
      <xdr:rowOff>15876</xdr:rowOff>
    </xdr:from>
    <xdr:to>
      <xdr:col>27</xdr:col>
      <xdr:colOff>47625</xdr:colOff>
      <xdr:row>42</xdr:row>
      <xdr:rowOff>31750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8794749" y="8016876"/>
          <a:ext cx="1" cy="634999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33</xdr:row>
      <xdr:rowOff>1</xdr:rowOff>
    </xdr:from>
    <xdr:to>
      <xdr:col>7</xdr:col>
      <xdr:colOff>0</xdr:colOff>
      <xdr:row>36</xdr:row>
      <xdr:rowOff>15876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206500" y="6762751"/>
          <a:ext cx="0" cy="63500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206375</xdr:colOff>
      <xdr:row>33</xdr:row>
      <xdr:rowOff>0</xdr:rowOff>
    </xdr:from>
    <xdr:to>
      <xdr:col>9</xdr:col>
      <xdr:colOff>206375</xdr:colOff>
      <xdr:row>37</xdr:row>
      <xdr:rowOff>9525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2540000" y="6762750"/>
          <a:ext cx="0" cy="8350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317499</xdr:colOff>
      <xdr:row>33</xdr:row>
      <xdr:rowOff>31750</xdr:rowOff>
    </xdr:from>
    <xdr:to>
      <xdr:col>15</xdr:col>
      <xdr:colOff>317500</xdr:colOff>
      <xdr:row>36</xdr:row>
      <xdr:rowOff>0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 flipH="1">
          <a:off x="4794249" y="6794500"/>
          <a:ext cx="1" cy="5873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301625</xdr:colOff>
      <xdr:row>33</xdr:row>
      <xdr:rowOff>0</xdr:rowOff>
    </xdr:from>
    <xdr:to>
      <xdr:col>18</xdr:col>
      <xdr:colOff>301625</xdr:colOff>
      <xdr:row>36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953125" y="6762750"/>
          <a:ext cx="0" cy="6191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126999</xdr:colOff>
      <xdr:row>45</xdr:row>
      <xdr:rowOff>31750</xdr:rowOff>
    </xdr:from>
    <xdr:to>
      <xdr:col>7</xdr:col>
      <xdr:colOff>15874</xdr:colOff>
      <xdr:row>48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206499" y="9271000"/>
          <a:ext cx="15875" cy="5873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206375</xdr:colOff>
      <xdr:row>45</xdr:row>
      <xdr:rowOff>15875</xdr:rowOff>
    </xdr:from>
    <xdr:to>
      <xdr:col>9</xdr:col>
      <xdr:colOff>206375</xdr:colOff>
      <xdr:row>49</xdr:row>
      <xdr:rowOff>25400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2540000" y="9255125"/>
          <a:ext cx="0" cy="8350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222249</xdr:colOff>
      <xdr:row>44</xdr:row>
      <xdr:rowOff>190501</xdr:rowOff>
    </xdr:from>
    <xdr:to>
      <xdr:col>13</xdr:col>
      <xdr:colOff>238124</xdr:colOff>
      <xdr:row>48</xdr:row>
      <xdr:rowOff>1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3921124" y="9223376"/>
          <a:ext cx="15875" cy="63500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619125</xdr:colOff>
      <xdr:row>45</xdr:row>
      <xdr:rowOff>31750</xdr:rowOff>
    </xdr:from>
    <xdr:to>
      <xdr:col>15</xdr:col>
      <xdr:colOff>635000</xdr:colOff>
      <xdr:row>48</xdr:row>
      <xdr:rowOff>31750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095875" y="9271000"/>
          <a:ext cx="15875" cy="6191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130175</xdr:colOff>
      <xdr:row>26</xdr:row>
      <xdr:rowOff>15875</xdr:rowOff>
    </xdr:from>
    <xdr:to>
      <xdr:col>21</xdr:col>
      <xdr:colOff>15875</xdr:colOff>
      <xdr:row>26</xdr:row>
      <xdr:rowOff>15875</xdr:rowOff>
    </xdr:to>
    <xdr:sp macro="" textlink="">
      <xdr:nvSpPr>
        <xdr:cNvPr id="34" name="Line 12"/>
        <xdr:cNvSpPr>
          <a:spLocks noChangeShapeType="1"/>
        </xdr:cNvSpPr>
      </xdr:nvSpPr>
      <xdr:spPr bwMode="auto">
        <a:xfrm>
          <a:off x="6575425" y="5334000"/>
          <a:ext cx="234950" cy="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130175</xdr:colOff>
      <xdr:row>26</xdr:row>
      <xdr:rowOff>15875</xdr:rowOff>
    </xdr:from>
    <xdr:to>
      <xdr:col>20</xdr:col>
      <xdr:colOff>139700</xdr:colOff>
      <xdr:row>39</xdr:row>
      <xdr:rowOff>149225</xdr:rowOff>
    </xdr:to>
    <xdr:sp macro="" textlink="">
      <xdr:nvSpPr>
        <xdr:cNvPr id="35" name="Line 13"/>
        <xdr:cNvSpPr>
          <a:spLocks noChangeShapeType="1"/>
        </xdr:cNvSpPr>
      </xdr:nvSpPr>
      <xdr:spPr bwMode="auto">
        <a:xfrm flipH="1">
          <a:off x="6575425" y="5334000"/>
          <a:ext cx="9525" cy="28162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15875</xdr:colOff>
      <xdr:row>39</xdr:row>
      <xdr:rowOff>15875</xdr:rowOff>
    </xdr:from>
    <xdr:to>
      <xdr:col>14</xdr:col>
      <xdr:colOff>25400</xdr:colOff>
      <xdr:row>39</xdr:row>
      <xdr:rowOff>130175</xdr:rowOff>
    </xdr:to>
    <xdr:sp macro="" textlink="">
      <xdr:nvSpPr>
        <xdr:cNvPr id="36" name="Line 14"/>
        <xdr:cNvSpPr>
          <a:spLocks noChangeShapeType="1"/>
        </xdr:cNvSpPr>
      </xdr:nvSpPr>
      <xdr:spPr bwMode="auto">
        <a:xfrm>
          <a:off x="3714750" y="8016875"/>
          <a:ext cx="549275" cy="11430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25400</xdr:colOff>
      <xdr:row>39</xdr:row>
      <xdr:rowOff>130175</xdr:rowOff>
    </xdr:from>
    <xdr:to>
      <xdr:col>20</xdr:col>
      <xdr:colOff>158750</xdr:colOff>
      <xdr:row>39</xdr:row>
      <xdr:rowOff>139700</xdr:rowOff>
    </xdr:to>
    <xdr:sp macro="" textlink="">
      <xdr:nvSpPr>
        <xdr:cNvPr id="37" name="Line 21"/>
        <xdr:cNvSpPr>
          <a:spLocks noChangeShapeType="1"/>
        </xdr:cNvSpPr>
      </xdr:nvSpPr>
      <xdr:spPr bwMode="auto">
        <a:xfrm>
          <a:off x="4264025" y="8131175"/>
          <a:ext cx="2339975" cy="95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43</xdr:row>
      <xdr:rowOff>15875</xdr:rowOff>
    </xdr:from>
    <xdr:to>
      <xdr:col>22</xdr:col>
      <xdr:colOff>0</xdr:colOff>
      <xdr:row>43</xdr:row>
      <xdr:rowOff>25400</xdr:rowOff>
    </xdr:to>
    <xdr:sp macro="" textlink="">
      <xdr:nvSpPr>
        <xdr:cNvPr id="38" name="Line 15"/>
        <xdr:cNvSpPr>
          <a:spLocks noChangeShapeType="1"/>
        </xdr:cNvSpPr>
      </xdr:nvSpPr>
      <xdr:spPr bwMode="auto">
        <a:xfrm>
          <a:off x="5334000" y="8842375"/>
          <a:ext cx="1571625" cy="95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</xdr:row>
      <xdr:rowOff>0</xdr:rowOff>
    </xdr:from>
    <xdr:to>
      <xdr:col>29</xdr:col>
      <xdr:colOff>0</xdr:colOff>
      <xdr:row>11</xdr:row>
      <xdr:rowOff>9525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9572625" y="1397000"/>
          <a:ext cx="0" cy="8350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23</xdr:row>
      <xdr:rowOff>199571</xdr:rowOff>
    </xdr:to>
    <xdr:sp macro="" textlink="">
      <xdr:nvSpPr>
        <xdr:cNvPr id="41" name="Line 5"/>
        <xdr:cNvSpPr>
          <a:spLocks noChangeShapeType="1"/>
        </xdr:cNvSpPr>
      </xdr:nvSpPr>
      <xdr:spPr bwMode="auto">
        <a:xfrm>
          <a:off x="2333625" y="4286250"/>
          <a:ext cx="0" cy="612321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95250</xdr:rowOff>
    </xdr:from>
    <xdr:to>
      <xdr:col>13</xdr:col>
      <xdr:colOff>9525</xdr:colOff>
      <xdr:row>3</xdr:row>
      <xdr:rowOff>171450</xdr:rowOff>
    </xdr:to>
    <xdr:sp macro="" textlink="">
      <xdr:nvSpPr>
        <xdr:cNvPr id="2" name="Freeform 2"/>
        <xdr:cNvSpPr>
          <a:spLocks/>
        </xdr:cNvSpPr>
      </xdr:nvSpPr>
      <xdr:spPr bwMode="auto">
        <a:xfrm>
          <a:off x="6457950" y="285750"/>
          <a:ext cx="1381125" cy="600075"/>
        </a:xfrm>
        <a:custGeom>
          <a:avLst/>
          <a:gdLst>
            <a:gd name="T0" fmla="*/ 0 w 160"/>
            <a:gd name="T1" fmla="*/ 2147483647 h 46"/>
            <a:gd name="T2" fmla="*/ 2147483647 w 160"/>
            <a:gd name="T3" fmla="*/ 2147483647 h 46"/>
            <a:gd name="T4" fmla="*/ 2147483647 w 160"/>
            <a:gd name="T5" fmla="*/ 0 h 46"/>
            <a:gd name="T6" fmla="*/ 2147483647 w 160"/>
            <a:gd name="T7" fmla="*/ 2147483647 h 4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60" h="46">
              <a:moveTo>
                <a:pt x="0" y="46"/>
              </a:moveTo>
              <a:lnTo>
                <a:pt x="37" y="1"/>
              </a:lnTo>
              <a:lnTo>
                <a:pt x="147" y="0"/>
              </a:lnTo>
              <a:lnTo>
                <a:pt x="160" y="9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showGridLines="0" tabSelected="1" zoomScale="65" zoomScaleNormal="65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9" defaultRowHeight="17.25"/>
  <cols>
    <col min="1" max="1" width="2.375" style="87" customWidth="1"/>
    <col min="2" max="2" width="3.625" style="87" customWidth="1"/>
    <col min="3" max="3" width="28" style="87" customWidth="1"/>
    <col min="4" max="8" width="24.625" style="87" customWidth="1"/>
    <col min="9" max="10" width="2.5" style="87" customWidth="1"/>
    <col min="11" max="11" width="13.625" style="87" customWidth="1"/>
    <col min="12" max="12" width="13.625" style="541" customWidth="1"/>
    <col min="13" max="13" width="26.625" style="87" customWidth="1"/>
    <col min="14" max="14" width="12.75" style="87" customWidth="1"/>
    <col min="15" max="15" width="9.875" style="87" customWidth="1"/>
    <col min="16" max="16" width="13.75" style="87" customWidth="1"/>
    <col min="17" max="17" width="10.5" style="87" customWidth="1"/>
    <col min="18" max="18" width="14.75" style="504" bestFit="1" customWidth="1"/>
    <col min="19" max="20" width="5.25" style="504" customWidth="1"/>
    <col min="21" max="103" width="5.25" style="87" customWidth="1"/>
    <col min="104" max="144" width="8.625" style="87" customWidth="1"/>
    <col min="145" max="16384" width="9" style="87"/>
  </cols>
  <sheetData>
    <row r="1" spans="1:27" s="73" customFormat="1" ht="51.2" customHeight="1">
      <c r="A1" s="70"/>
      <c r="B1" s="620" t="s">
        <v>247</v>
      </c>
      <c r="C1" s="621"/>
      <c r="D1" s="621"/>
      <c r="E1" s="621"/>
      <c r="F1" s="621"/>
      <c r="G1" s="621"/>
      <c r="H1" s="621"/>
      <c r="I1" s="621"/>
      <c r="J1" s="621"/>
      <c r="K1" s="621"/>
      <c r="L1" s="529"/>
      <c r="M1" s="71"/>
      <c r="N1" s="71"/>
      <c r="O1" s="71"/>
      <c r="P1" s="72"/>
      <c r="R1" s="499"/>
      <c r="S1" s="499"/>
      <c r="T1" s="499"/>
    </row>
    <row r="2" spans="1:27" s="80" customFormat="1" ht="28.5" customHeight="1" thickBot="1">
      <c r="A2" s="74"/>
      <c r="B2" s="75" t="s">
        <v>45</v>
      </c>
      <c r="C2" s="76"/>
      <c r="D2" s="76"/>
      <c r="E2" s="76"/>
      <c r="F2" s="76"/>
      <c r="G2" s="76"/>
      <c r="H2" s="475"/>
      <c r="I2" s="76"/>
      <c r="J2" s="76"/>
      <c r="K2" s="75" t="s">
        <v>58</v>
      </c>
      <c r="L2" s="530"/>
      <c r="M2" s="77"/>
      <c r="N2" s="77"/>
      <c r="O2" s="78"/>
      <c r="P2" s="79"/>
      <c r="R2" s="500"/>
      <c r="S2" s="500"/>
      <c r="T2" s="500"/>
      <c r="U2" s="81"/>
      <c r="V2" s="81"/>
    </row>
    <row r="3" spans="1:27" ht="24.75" customHeight="1" thickBot="1">
      <c r="A3" s="82"/>
      <c r="B3" s="622" t="s">
        <v>46</v>
      </c>
      <c r="C3" s="623"/>
      <c r="D3" s="624" t="s">
        <v>249</v>
      </c>
      <c r="E3" s="625"/>
      <c r="F3" s="625"/>
      <c r="G3" s="626"/>
      <c r="H3" s="476"/>
      <c r="I3" s="83"/>
      <c r="J3" s="83"/>
      <c r="K3" s="84" t="s">
        <v>47</v>
      </c>
      <c r="L3" s="531" t="s">
        <v>248</v>
      </c>
      <c r="M3" s="85"/>
      <c r="N3" s="85"/>
      <c r="O3" s="83"/>
      <c r="P3" s="86"/>
      <c r="R3" s="501"/>
      <c r="S3" s="501"/>
      <c r="T3" s="501"/>
      <c r="U3" s="88"/>
      <c r="V3" s="88"/>
      <c r="W3" s="89"/>
      <c r="X3" s="89"/>
      <c r="Y3" s="89"/>
      <c r="Z3" s="89"/>
      <c r="AA3" s="89"/>
    </row>
    <row r="4" spans="1:27" s="98" customFormat="1" ht="13.5" customHeight="1">
      <c r="A4" s="90"/>
      <c r="B4" s="91"/>
      <c r="C4" s="92"/>
      <c r="D4" s="91"/>
      <c r="E4" s="91"/>
      <c r="F4" s="91"/>
      <c r="G4" s="91"/>
      <c r="H4" s="564" t="str">
        <f>"単位："&amp;L20</f>
        <v>単位：億円</v>
      </c>
      <c r="I4" s="91"/>
      <c r="J4" s="91"/>
      <c r="K4" s="93"/>
      <c r="L4" s="532"/>
      <c r="M4" s="93"/>
      <c r="N4" s="93"/>
      <c r="O4" s="94"/>
      <c r="P4" s="95"/>
      <c r="Q4" s="96"/>
      <c r="R4" s="543"/>
      <c r="S4" s="543"/>
      <c r="T4" s="543"/>
      <c r="U4" s="543"/>
      <c r="V4" s="543"/>
      <c r="W4" s="97"/>
      <c r="X4" s="97"/>
      <c r="Y4" s="97"/>
      <c r="Z4" s="97"/>
      <c r="AA4" s="97"/>
    </row>
    <row r="5" spans="1:27" ht="13.5" customHeight="1">
      <c r="A5" s="82"/>
      <c r="B5" s="627" t="s">
        <v>59</v>
      </c>
      <c r="C5" s="628"/>
      <c r="D5" s="99" t="s">
        <v>48</v>
      </c>
      <c r="E5" s="99"/>
      <c r="F5" s="100"/>
      <c r="G5" s="633" t="s">
        <v>49</v>
      </c>
      <c r="H5" s="636" t="s">
        <v>60</v>
      </c>
      <c r="I5" s="83"/>
      <c r="J5" s="83"/>
      <c r="K5" s="101"/>
      <c r="L5" s="533"/>
      <c r="M5" s="101"/>
      <c r="N5" s="101"/>
      <c r="O5" s="85"/>
      <c r="P5" s="86"/>
      <c r="Q5" s="474"/>
      <c r="R5" s="544" t="s">
        <v>230</v>
      </c>
      <c r="S5" s="545"/>
      <c r="T5" s="545"/>
      <c r="U5" s="545"/>
      <c r="V5" s="545"/>
      <c r="W5" s="542"/>
      <c r="Y5" s="89"/>
      <c r="Z5" s="89"/>
      <c r="AA5" s="89"/>
    </row>
    <row r="6" spans="1:27" ht="13.5" customHeight="1">
      <c r="A6" s="82"/>
      <c r="B6" s="629"/>
      <c r="C6" s="630"/>
      <c r="D6" s="636" t="s">
        <v>61</v>
      </c>
      <c r="E6" s="636" t="s">
        <v>62</v>
      </c>
      <c r="F6" s="636" t="s">
        <v>63</v>
      </c>
      <c r="G6" s="634"/>
      <c r="H6" s="637"/>
      <c r="I6" s="83"/>
      <c r="J6" s="83"/>
      <c r="K6" s="640" t="s">
        <v>64</v>
      </c>
      <c r="L6" s="606"/>
      <c r="M6" s="103" t="s">
        <v>231</v>
      </c>
      <c r="N6" s="104">
        <v>0.56762199999999996</v>
      </c>
      <c r="O6" s="105"/>
      <c r="P6" s="106"/>
      <c r="Q6" s="474"/>
      <c r="R6" s="546">
        <v>0.56762199999999996</v>
      </c>
      <c r="S6" s="546" t="s">
        <v>239</v>
      </c>
      <c r="T6" s="547" t="s">
        <v>235</v>
      </c>
      <c r="U6" s="545"/>
      <c r="V6" s="545"/>
      <c r="W6" s="542"/>
      <c r="Y6" s="89"/>
      <c r="Z6" s="89"/>
      <c r="AA6" s="89"/>
    </row>
    <row r="7" spans="1:27" ht="13.5" customHeight="1" thickBot="1">
      <c r="A7" s="82"/>
      <c r="B7" s="631"/>
      <c r="C7" s="632"/>
      <c r="D7" s="639"/>
      <c r="E7" s="637"/>
      <c r="F7" s="637"/>
      <c r="G7" s="635"/>
      <c r="H7" s="638"/>
      <c r="I7" s="83"/>
      <c r="J7" s="83"/>
      <c r="K7" s="607"/>
      <c r="L7" s="608"/>
      <c r="M7" s="107" t="s">
        <v>232</v>
      </c>
      <c r="N7" s="108">
        <v>0.56859800000000005</v>
      </c>
      <c r="O7" s="105"/>
      <c r="P7" s="106"/>
      <c r="Q7" s="474"/>
      <c r="R7" s="546">
        <v>0.64174600000000004</v>
      </c>
      <c r="S7" s="546" t="s">
        <v>240</v>
      </c>
      <c r="T7" s="547" t="s">
        <v>236</v>
      </c>
      <c r="U7" s="545"/>
      <c r="V7" s="545"/>
      <c r="W7" s="542"/>
      <c r="Y7" s="89"/>
      <c r="Z7" s="89"/>
      <c r="AA7" s="89"/>
    </row>
    <row r="8" spans="1:27" ht="15.75" customHeight="1" thickTop="1">
      <c r="A8" s="82"/>
      <c r="B8" s="109" t="s">
        <v>252</v>
      </c>
      <c r="C8" s="549" t="s">
        <v>253</v>
      </c>
      <c r="D8" s="110"/>
      <c r="E8" s="111"/>
      <c r="F8" s="112"/>
      <c r="G8" s="113" t="str">
        <f t="shared" ref="G8:G52" si="0">IF(SUM(D8:F8)=0,"",SUM(D8:F8))</f>
        <v/>
      </c>
      <c r="H8" s="114" t="str">
        <f>IF(SUM(D8:F8)+'１次効果'!X8=0,"",'１次効果'!X8)</f>
        <v/>
      </c>
      <c r="I8" s="83"/>
      <c r="J8" s="83"/>
      <c r="K8" s="607"/>
      <c r="L8" s="608"/>
      <c r="M8" s="115" t="s">
        <v>233</v>
      </c>
      <c r="N8" s="116">
        <v>0.64174600000000004</v>
      </c>
      <c r="O8" s="105"/>
      <c r="P8" s="106"/>
      <c r="Q8" s="474"/>
      <c r="R8" s="546">
        <v>0.64174600000000004</v>
      </c>
      <c r="S8" s="546" t="s">
        <v>241</v>
      </c>
      <c r="T8" s="547" t="s">
        <v>237</v>
      </c>
      <c r="U8" s="545"/>
      <c r="V8" s="545"/>
      <c r="W8" s="542"/>
      <c r="Y8" s="89"/>
      <c r="Z8" s="89"/>
      <c r="AA8" s="89"/>
    </row>
    <row r="9" spans="1:27" ht="13.5" customHeight="1">
      <c r="A9" s="82"/>
      <c r="B9" s="109" t="s">
        <v>254</v>
      </c>
      <c r="C9" s="549" t="s">
        <v>255</v>
      </c>
      <c r="D9" s="117"/>
      <c r="E9" s="118"/>
      <c r="F9" s="119"/>
      <c r="G9" s="120" t="str">
        <f t="shared" si="0"/>
        <v/>
      </c>
      <c r="H9" s="121" t="str">
        <f>IF(SUM(D9:F9)+'１次効果'!X9=0,"",'１次効果'!X9)</f>
        <v/>
      </c>
      <c r="I9" s="83"/>
      <c r="J9" s="83"/>
      <c r="K9" s="609"/>
      <c r="L9" s="610"/>
      <c r="M9" s="115" t="s">
        <v>234</v>
      </c>
      <c r="N9" s="116">
        <v>0.59143599999999996</v>
      </c>
      <c r="O9" s="105"/>
      <c r="P9" s="106"/>
      <c r="Q9" s="474"/>
      <c r="R9" s="546">
        <v>0.59143599999999996</v>
      </c>
      <c r="S9" s="546" t="s">
        <v>242</v>
      </c>
      <c r="T9" s="547" t="s">
        <v>238</v>
      </c>
      <c r="U9" s="545"/>
      <c r="V9" s="545"/>
      <c r="W9" s="542"/>
      <c r="Y9" s="89"/>
      <c r="Z9" s="89"/>
      <c r="AA9" s="89"/>
    </row>
    <row r="10" spans="1:27" ht="13.5" customHeight="1">
      <c r="A10" s="82"/>
      <c r="B10" s="109" t="s">
        <v>256</v>
      </c>
      <c r="C10" s="549" t="s">
        <v>257</v>
      </c>
      <c r="D10" s="117"/>
      <c r="E10" s="118"/>
      <c r="F10" s="119"/>
      <c r="G10" s="120" t="str">
        <f t="shared" si="0"/>
        <v/>
      </c>
      <c r="H10" s="121" t="str">
        <f>IF(SUM(D10:F10)+'１次効果'!X10=0,"",'１次効果'!X10)</f>
        <v/>
      </c>
      <c r="I10" s="83"/>
      <c r="J10" s="83"/>
      <c r="K10" s="605" t="s">
        <v>65</v>
      </c>
      <c r="L10" s="606"/>
      <c r="M10" s="122" t="s">
        <v>231</v>
      </c>
      <c r="N10" s="123">
        <v>0.596051</v>
      </c>
      <c r="O10" s="105"/>
      <c r="P10" s="106"/>
      <c r="Q10" s="474"/>
      <c r="R10" s="546">
        <v>0.596051</v>
      </c>
      <c r="S10" s="546" t="s">
        <v>243</v>
      </c>
      <c r="T10" s="547" t="s">
        <v>235</v>
      </c>
      <c r="U10" s="545"/>
      <c r="V10" s="545"/>
      <c r="W10" s="542"/>
      <c r="Y10" s="89"/>
      <c r="Z10" s="89"/>
      <c r="AA10" s="89"/>
    </row>
    <row r="11" spans="1:27" ht="13.5" customHeight="1">
      <c r="A11" s="82"/>
      <c r="B11" s="109" t="s">
        <v>258</v>
      </c>
      <c r="C11" s="549" t="s">
        <v>259</v>
      </c>
      <c r="D11" s="117"/>
      <c r="E11" s="118"/>
      <c r="F11" s="119"/>
      <c r="G11" s="120" t="str">
        <f t="shared" si="0"/>
        <v/>
      </c>
      <c r="H11" s="121" t="str">
        <f>IF(SUM(D11:F11)+'１次効果'!X11=0,"",'１次効果'!X11)</f>
        <v/>
      </c>
      <c r="I11" s="83"/>
      <c r="J11" s="83"/>
      <c r="K11" s="607"/>
      <c r="L11" s="608"/>
      <c r="M11" s="124" t="s">
        <v>232</v>
      </c>
      <c r="N11" s="125">
        <v>0.59274499999999997</v>
      </c>
      <c r="O11" s="105"/>
      <c r="P11" s="106"/>
      <c r="Q11" s="474"/>
      <c r="R11" s="546">
        <v>0.63802700000000001</v>
      </c>
      <c r="S11" s="546" t="s">
        <v>244</v>
      </c>
      <c r="T11" s="547" t="s">
        <v>236</v>
      </c>
      <c r="U11" s="545"/>
      <c r="V11" s="545"/>
      <c r="W11" s="542"/>
      <c r="Y11" s="89"/>
      <c r="Z11" s="89"/>
      <c r="AA11" s="89"/>
    </row>
    <row r="12" spans="1:27" ht="13.5" customHeight="1">
      <c r="A12" s="82"/>
      <c r="B12" s="126" t="s">
        <v>260</v>
      </c>
      <c r="C12" s="549" t="s">
        <v>261</v>
      </c>
      <c r="D12" s="127"/>
      <c r="E12" s="128"/>
      <c r="F12" s="129"/>
      <c r="G12" s="130" t="str">
        <f t="shared" si="0"/>
        <v/>
      </c>
      <c r="H12" s="131" t="str">
        <f>IF(SUM(D12:F12)+'１次効果'!X12=0,"",'１次効果'!X12)</f>
        <v/>
      </c>
      <c r="I12" s="83"/>
      <c r="J12" s="83"/>
      <c r="K12" s="607"/>
      <c r="L12" s="608"/>
      <c r="M12" s="115" t="s">
        <v>233</v>
      </c>
      <c r="N12" s="116">
        <v>0.63802700000000001</v>
      </c>
      <c r="O12" s="105"/>
      <c r="P12" s="106"/>
      <c r="Q12" s="474"/>
      <c r="R12" s="546">
        <v>0.63802700000000001</v>
      </c>
      <c r="S12" s="546" t="s">
        <v>245</v>
      </c>
      <c r="T12" s="547" t="s">
        <v>237</v>
      </c>
      <c r="U12" s="545"/>
      <c r="V12" s="545"/>
      <c r="W12" s="542"/>
      <c r="Y12" s="89"/>
      <c r="Z12" s="89"/>
      <c r="AA12" s="89"/>
    </row>
    <row r="13" spans="1:27" ht="13.5" customHeight="1">
      <c r="A13" s="82"/>
      <c r="B13" s="109" t="s">
        <v>262</v>
      </c>
      <c r="C13" s="550" t="s">
        <v>263</v>
      </c>
      <c r="D13" s="117"/>
      <c r="E13" s="118"/>
      <c r="F13" s="119"/>
      <c r="G13" s="120" t="str">
        <f t="shared" si="0"/>
        <v/>
      </c>
      <c r="H13" s="121" t="str">
        <f>IF(SUM(D13:F13)+'１次効果'!X13=0,"",'１次効果'!X13)</f>
        <v/>
      </c>
      <c r="I13" s="83"/>
      <c r="J13" s="83"/>
      <c r="K13" s="609"/>
      <c r="L13" s="610"/>
      <c r="M13" s="132" t="s">
        <v>234</v>
      </c>
      <c r="N13" s="133">
        <v>0.60796399999999995</v>
      </c>
      <c r="O13" s="105"/>
      <c r="P13" s="106"/>
      <c r="Q13" s="474"/>
      <c r="R13" s="546">
        <v>0.60796399999999995</v>
      </c>
      <c r="S13" s="546" t="s">
        <v>246</v>
      </c>
      <c r="T13" s="547" t="s">
        <v>238</v>
      </c>
      <c r="U13" s="545"/>
      <c r="V13" s="545"/>
      <c r="W13" s="542"/>
      <c r="X13" s="89"/>
      <c r="Y13" s="89"/>
      <c r="Z13" s="89"/>
      <c r="AA13" s="89"/>
    </row>
    <row r="14" spans="1:27" ht="13.5" customHeight="1">
      <c r="A14" s="82"/>
      <c r="B14" s="109" t="s">
        <v>264</v>
      </c>
      <c r="C14" s="549" t="s">
        <v>265</v>
      </c>
      <c r="D14" s="117"/>
      <c r="E14" s="118"/>
      <c r="F14" s="119"/>
      <c r="G14" s="120" t="str">
        <f t="shared" si="0"/>
        <v/>
      </c>
      <c r="H14" s="121" t="str">
        <f>IF(SUM(D14:F14)+'１次効果'!X14=0,"",'１次効果'!X14)</f>
        <v/>
      </c>
      <c r="I14" s="83"/>
      <c r="J14" s="83"/>
      <c r="K14" s="134" t="s">
        <v>66</v>
      </c>
      <c r="L14" s="534"/>
      <c r="M14" s="135"/>
      <c r="N14" s="135"/>
      <c r="O14" s="136"/>
      <c r="P14" s="137"/>
      <c r="Q14" s="474"/>
      <c r="R14" s="502"/>
      <c r="S14" s="502"/>
      <c r="T14" s="502"/>
      <c r="U14" s="88"/>
      <c r="V14" s="88"/>
      <c r="W14" s="88"/>
      <c r="X14" s="89"/>
      <c r="Y14" s="89"/>
      <c r="Z14" s="89"/>
      <c r="AA14" s="89"/>
    </row>
    <row r="15" spans="1:27" ht="13.5" customHeight="1">
      <c r="A15" s="82"/>
      <c r="B15" s="109" t="s">
        <v>266</v>
      </c>
      <c r="C15" s="549" t="s">
        <v>267</v>
      </c>
      <c r="D15" s="117"/>
      <c r="E15" s="118"/>
      <c r="F15" s="119"/>
      <c r="G15" s="120" t="str">
        <f t="shared" si="0"/>
        <v/>
      </c>
      <c r="H15" s="121" t="str">
        <f>IF(SUM(D15:F15)+'１次効果'!X15=0,"",'１次効果'!X15)</f>
        <v/>
      </c>
      <c r="I15" s="83"/>
      <c r="J15" s="83"/>
      <c r="K15" s="134" t="s">
        <v>67</v>
      </c>
      <c r="L15" s="534"/>
      <c r="M15" s="135"/>
      <c r="N15" s="135"/>
      <c r="O15" s="135"/>
      <c r="P15" s="138"/>
      <c r="Q15" s="474"/>
      <c r="R15" s="501"/>
      <c r="S15" s="501"/>
      <c r="T15" s="501"/>
      <c r="U15" s="88"/>
      <c r="V15" s="88"/>
      <c r="W15" s="88"/>
      <c r="X15" s="89"/>
      <c r="Y15" s="89"/>
      <c r="Z15" s="89"/>
      <c r="AA15" s="89"/>
    </row>
    <row r="16" spans="1:27" ht="13.5" customHeight="1">
      <c r="A16" s="82"/>
      <c r="B16" s="109" t="s">
        <v>268</v>
      </c>
      <c r="C16" s="549" t="s">
        <v>269</v>
      </c>
      <c r="D16" s="117"/>
      <c r="E16" s="118"/>
      <c r="F16" s="119"/>
      <c r="G16" s="120" t="str">
        <f t="shared" si="0"/>
        <v/>
      </c>
      <c r="H16" s="121" t="str">
        <f>IF(SUM(D16:F16)+'１次効果'!X16=0,"",'１次効果'!X16)</f>
        <v/>
      </c>
      <c r="I16" s="83"/>
      <c r="J16" s="83"/>
      <c r="K16" s="135"/>
      <c r="L16" s="534"/>
      <c r="M16" s="135"/>
      <c r="N16" s="135"/>
      <c r="O16" s="135"/>
      <c r="P16" s="86"/>
      <c r="R16" s="503"/>
      <c r="S16" s="501"/>
      <c r="T16" s="501"/>
      <c r="U16" s="88"/>
      <c r="V16" s="88"/>
      <c r="W16" s="88"/>
      <c r="X16" s="89"/>
      <c r="Y16" s="89"/>
      <c r="Z16" s="89"/>
      <c r="AA16" s="89"/>
    </row>
    <row r="17" spans="1:27" ht="13.5" customHeight="1">
      <c r="A17" s="82"/>
      <c r="B17" s="126" t="s">
        <v>270</v>
      </c>
      <c r="C17" s="551" t="s">
        <v>271</v>
      </c>
      <c r="D17" s="127"/>
      <c r="E17" s="128"/>
      <c r="F17" s="129"/>
      <c r="G17" s="130" t="str">
        <f t="shared" si="0"/>
        <v/>
      </c>
      <c r="H17" s="131" t="str">
        <f>IF(SUM(D17:F17)+'１次効果'!X17=0,"",'１次効果'!X17)</f>
        <v/>
      </c>
      <c r="I17" s="83"/>
      <c r="J17" s="83"/>
      <c r="K17" s="139"/>
      <c r="L17" s="535"/>
      <c r="M17" s="139"/>
      <c r="N17" s="139"/>
      <c r="O17" s="85"/>
      <c r="P17" s="86"/>
      <c r="Q17" s="102"/>
      <c r="R17" s="501"/>
      <c r="S17" s="501"/>
      <c r="T17" s="501"/>
      <c r="U17" s="88"/>
      <c r="V17" s="88"/>
      <c r="W17" s="89"/>
      <c r="X17" s="89"/>
      <c r="Y17" s="89"/>
      <c r="Z17" s="89"/>
      <c r="AA17" s="89"/>
    </row>
    <row r="18" spans="1:27" ht="13.5" customHeight="1">
      <c r="A18" s="82"/>
      <c r="B18" s="109" t="s">
        <v>272</v>
      </c>
      <c r="C18" s="549" t="s">
        <v>273</v>
      </c>
      <c r="D18" s="117"/>
      <c r="E18" s="118"/>
      <c r="F18" s="119"/>
      <c r="G18" s="120" t="str">
        <f t="shared" si="0"/>
        <v/>
      </c>
      <c r="H18" s="121" t="str">
        <f>IF(SUM(D18:F18)+'１次効果'!X18=0,"",'１次効果'!X18)</f>
        <v/>
      </c>
      <c r="I18" s="83"/>
      <c r="J18" s="83"/>
      <c r="K18" s="75" t="s">
        <v>50</v>
      </c>
      <c r="L18" s="535"/>
      <c r="M18" s="139"/>
      <c r="N18" s="139"/>
      <c r="O18" s="85"/>
      <c r="P18" s="86"/>
      <c r="Q18" s="102"/>
      <c r="R18" s="501"/>
      <c r="S18" s="501"/>
      <c r="T18" s="501"/>
      <c r="U18" s="88"/>
      <c r="V18" s="88"/>
      <c r="W18" s="89"/>
      <c r="X18" s="89"/>
      <c r="Y18" s="89"/>
      <c r="Z18" s="89"/>
      <c r="AA18" s="89"/>
    </row>
    <row r="19" spans="1:27" ht="13.5" customHeight="1" thickBot="1">
      <c r="A19" s="82"/>
      <c r="B19" s="109" t="s">
        <v>274</v>
      </c>
      <c r="C19" s="549" t="s">
        <v>275</v>
      </c>
      <c r="D19" s="117"/>
      <c r="E19" s="118"/>
      <c r="F19" s="119"/>
      <c r="G19" s="120" t="str">
        <f t="shared" si="0"/>
        <v/>
      </c>
      <c r="H19" s="121" t="str">
        <f>IF(SUM(D19:F19)+'１次効果'!X19=0,"",'１次効果'!X19)</f>
        <v/>
      </c>
      <c r="I19" s="83"/>
      <c r="J19" s="83"/>
      <c r="K19" s="139"/>
      <c r="L19" s="535"/>
      <c r="M19" s="139"/>
      <c r="N19" s="139"/>
      <c r="O19" s="85"/>
      <c r="P19" s="140"/>
    </row>
    <row r="20" spans="1:27" ht="13.5" customHeight="1" thickBot="1">
      <c r="A20" s="82"/>
      <c r="B20" s="109" t="s">
        <v>276</v>
      </c>
      <c r="C20" s="549" t="s">
        <v>277</v>
      </c>
      <c r="D20" s="117"/>
      <c r="E20" s="118"/>
      <c r="F20" s="119"/>
      <c r="G20" s="120" t="str">
        <f t="shared" si="0"/>
        <v/>
      </c>
      <c r="H20" s="121" t="str">
        <f>IF(SUM(D20:F20)+'１次効果'!X20=0,"",'１次効果'!X20)</f>
        <v/>
      </c>
      <c r="I20" s="83"/>
      <c r="J20" s="83"/>
      <c r="K20" s="84" t="s">
        <v>47</v>
      </c>
      <c r="L20" s="536" t="s">
        <v>44</v>
      </c>
      <c r="M20" s="139"/>
      <c r="N20" s="78"/>
      <c r="O20" s="78"/>
      <c r="P20" s="86"/>
    </row>
    <row r="21" spans="1:27" ht="13.5" customHeight="1">
      <c r="A21" s="82"/>
      <c r="B21" s="109" t="s">
        <v>278</v>
      </c>
      <c r="C21" s="549" t="s">
        <v>279</v>
      </c>
      <c r="D21" s="117"/>
      <c r="E21" s="118"/>
      <c r="F21" s="119"/>
      <c r="G21" s="120" t="str">
        <f t="shared" si="0"/>
        <v/>
      </c>
      <c r="H21" s="121" t="str">
        <f>IF(SUM(D21:F21)+'１次効果'!X21=0,"",'１次効果'!X21)</f>
        <v/>
      </c>
      <c r="I21" s="83"/>
      <c r="J21" s="83"/>
      <c r="K21" s="78"/>
      <c r="L21" s="535"/>
      <c r="M21" s="78"/>
      <c r="N21" s="78"/>
      <c r="O21" s="85"/>
      <c r="P21" s="86"/>
      <c r="R21" s="87"/>
      <c r="S21" s="87"/>
      <c r="T21" s="87"/>
    </row>
    <row r="22" spans="1:27" ht="13.5" customHeight="1">
      <c r="A22" s="82"/>
      <c r="B22" s="126" t="s">
        <v>280</v>
      </c>
      <c r="C22" s="549" t="s">
        <v>281</v>
      </c>
      <c r="D22" s="127"/>
      <c r="E22" s="128"/>
      <c r="F22" s="129"/>
      <c r="G22" s="130" t="str">
        <f t="shared" si="0"/>
        <v/>
      </c>
      <c r="H22" s="131" t="str">
        <f>IF(SUM(D22:F22)+'１次効果'!X22=0,"",'１次効果'!X22)</f>
        <v/>
      </c>
      <c r="I22" s="83"/>
      <c r="J22" s="83"/>
      <c r="K22" s="78"/>
      <c r="L22" s="535"/>
      <c r="M22" s="78"/>
      <c r="N22" s="78"/>
      <c r="O22" s="85"/>
      <c r="P22" s="86"/>
      <c r="R22" s="87"/>
      <c r="S22" s="87"/>
      <c r="T22" s="87"/>
    </row>
    <row r="23" spans="1:27" ht="13.5" customHeight="1">
      <c r="A23" s="82"/>
      <c r="B23" s="109" t="s">
        <v>282</v>
      </c>
      <c r="C23" s="550" t="s">
        <v>283</v>
      </c>
      <c r="D23" s="117"/>
      <c r="E23" s="118"/>
      <c r="F23" s="119"/>
      <c r="G23" s="120" t="str">
        <f t="shared" si="0"/>
        <v/>
      </c>
      <c r="H23" s="121" t="str">
        <f>IF(SUM(D23:F23)+'１次効果'!X23=0,"",'１次効果'!X23)</f>
        <v/>
      </c>
      <c r="I23" s="83"/>
      <c r="J23" s="83"/>
      <c r="K23" s="78"/>
      <c r="L23" s="537"/>
      <c r="M23" s="141" t="s">
        <v>44</v>
      </c>
      <c r="N23" s="142">
        <v>100</v>
      </c>
      <c r="O23" s="85"/>
      <c r="P23" s="86"/>
    </row>
    <row r="24" spans="1:27" ht="13.5" customHeight="1">
      <c r="A24" s="82"/>
      <c r="B24" s="109" t="s">
        <v>284</v>
      </c>
      <c r="C24" s="549" t="s">
        <v>285</v>
      </c>
      <c r="D24" s="117"/>
      <c r="E24" s="118"/>
      <c r="F24" s="119"/>
      <c r="G24" s="120" t="str">
        <f t="shared" si="0"/>
        <v/>
      </c>
      <c r="H24" s="121" t="str">
        <f>IF(SUM(D24:F24)+'１次効果'!X24=0,"",'１次効果'!X24)</f>
        <v/>
      </c>
      <c r="I24" s="83"/>
      <c r="J24" s="83"/>
      <c r="K24" s="78"/>
      <c r="L24" s="538" t="s">
        <v>51</v>
      </c>
      <c r="M24" s="141" t="s">
        <v>52</v>
      </c>
      <c r="N24" s="142">
        <v>10</v>
      </c>
      <c r="O24" s="85"/>
      <c r="P24" s="86"/>
    </row>
    <row r="25" spans="1:27" ht="13.5" customHeight="1">
      <c r="A25" s="82"/>
      <c r="B25" s="109" t="s">
        <v>286</v>
      </c>
      <c r="C25" s="549" t="s">
        <v>287</v>
      </c>
      <c r="D25" s="117"/>
      <c r="E25" s="118"/>
      <c r="F25" s="119"/>
      <c r="G25" s="120" t="str">
        <f t="shared" si="0"/>
        <v/>
      </c>
      <c r="H25" s="121" t="str">
        <f>IF(SUM(D25:F25)+'１次効果'!X25=0,"",'１次効果'!X25)</f>
        <v/>
      </c>
      <c r="I25" s="83"/>
      <c r="J25" s="83"/>
      <c r="K25" s="78"/>
      <c r="L25" s="563">
        <f>VLOOKUP(L20,M23:N29,2,FALSE)</f>
        <v>100</v>
      </c>
      <c r="M25" s="141" t="s">
        <v>53</v>
      </c>
      <c r="N25" s="142">
        <v>1</v>
      </c>
      <c r="O25" s="85"/>
      <c r="P25" s="86"/>
    </row>
    <row r="26" spans="1:27" ht="13.5" customHeight="1">
      <c r="A26" s="82"/>
      <c r="B26" s="109" t="s">
        <v>288</v>
      </c>
      <c r="C26" s="549" t="s">
        <v>289</v>
      </c>
      <c r="D26" s="117"/>
      <c r="E26" s="118"/>
      <c r="F26" s="119"/>
      <c r="G26" s="120" t="str">
        <f t="shared" si="0"/>
        <v/>
      </c>
      <c r="H26" s="121" t="str">
        <f>IF(SUM(D26:F26)+'１次効果'!X26=0,"",'１次効果'!X26)</f>
        <v/>
      </c>
      <c r="I26" s="83"/>
      <c r="J26" s="83"/>
      <c r="K26" s="78"/>
      <c r="L26" s="537"/>
      <c r="M26" s="141" t="s">
        <v>54</v>
      </c>
      <c r="N26" s="142">
        <v>0.1</v>
      </c>
      <c r="O26" s="85"/>
      <c r="P26" s="86"/>
    </row>
    <row r="27" spans="1:27" ht="13.5" customHeight="1">
      <c r="A27" s="82"/>
      <c r="B27" s="126" t="s">
        <v>290</v>
      </c>
      <c r="C27" s="551" t="s">
        <v>291</v>
      </c>
      <c r="D27" s="127"/>
      <c r="E27" s="128"/>
      <c r="F27" s="129"/>
      <c r="G27" s="130" t="str">
        <f t="shared" si="0"/>
        <v/>
      </c>
      <c r="H27" s="131" t="str">
        <f>IF(SUM(D27:F27)+'１次効果'!X27=0,"",'１次効果'!X27)</f>
        <v/>
      </c>
      <c r="I27" s="83"/>
      <c r="J27" s="83"/>
      <c r="K27" s="78"/>
      <c r="L27" s="537"/>
      <c r="M27" s="141" t="s">
        <v>55</v>
      </c>
      <c r="N27" s="142">
        <v>0.01</v>
      </c>
      <c r="O27" s="85"/>
      <c r="P27" s="86"/>
    </row>
    <row r="28" spans="1:27" ht="13.5" customHeight="1">
      <c r="A28" s="82"/>
      <c r="B28" s="109" t="s">
        <v>292</v>
      </c>
      <c r="C28" s="549" t="s">
        <v>293</v>
      </c>
      <c r="D28" s="117"/>
      <c r="E28" s="118"/>
      <c r="F28" s="119"/>
      <c r="G28" s="120" t="str">
        <f t="shared" si="0"/>
        <v/>
      </c>
      <c r="H28" s="121" t="str">
        <f>IF(SUM(D28:F28)+'１次効果'!X28=0,"",'１次効果'!X28)</f>
        <v/>
      </c>
      <c r="I28" s="83"/>
      <c r="J28" s="83"/>
      <c r="K28" s="78"/>
      <c r="L28" s="537"/>
      <c r="M28" s="141" t="s">
        <v>56</v>
      </c>
      <c r="N28" s="142">
        <v>1E-3</v>
      </c>
      <c r="O28" s="85"/>
      <c r="P28" s="86"/>
    </row>
    <row r="29" spans="1:27" ht="13.5" customHeight="1">
      <c r="A29" s="82"/>
      <c r="B29" s="109" t="s">
        <v>294</v>
      </c>
      <c r="C29" s="549" t="s">
        <v>295</v>
      </c>
      <c r="D29" s="117"/>
      <c r="E29" s="118"/>
      <c r="F29" s="119"/>
      <c r="G29" s="120" t="str">
        <f t="shared" si="0"/>
        <v/>
      </c>
      <c r="H29" s="121" t="str">
        <f>IF(SUM(D29:F29)+'１次効果'!X29=0,"",'１次効果'!X29)</f>
        <v/>
      </c>
      <c r="I29" s="83"/>
      <c r="J29" s="83"/>
      <c r="K29" s="78"/>
      <c r="L29" s="537"/>
      <c r="M29" s="141" t="s">
        <v>57</v>
      </c>
      <c r="N29" s="142">
        <v>9.9999999999999995E-7</v>
      </c>
      <c r="O29" s="85"/>
      <c r="P29" s="86"/>
    </row>
    <row r="30" spans="1:27" ht="13.5" customHeight="1">
      <c r="A30" s="82"/>
      <c r="B30" s="109" t="s">
        <v>296</v>
      </c>
      <c r="C30" s="549" t="s">
        <v>297</v>
      </c>
      <c r="D30" s="117"/>
      <c r="E30" s="118"/>
      <c r="F30" s="119"/>
      <c r="G30" s="120" t="str">
        <f t="shared" si="0"/>
        <v/>
      </c>
      <c r="H30" s="121" t="str">
        <f>IF(SUM(D30:F30)+'１次効果'!X30=0,"",'１次効果'!X30)</f>
        <v/>
      </c>
      <c r="I30" s="83"/>
      <c r="J30" s="83"/>
      <c r="K30" s="78"/>
      <c r="L30" s="535"/>
      <c r="M30" s="85"/>
      <c r="N30" s="83"/>
      <c r="O30" s="85"/>
      <c r="P30" s="86"/>
    </row>
    <row r="31" spans="1:27" ht="15.2" customHeight="1">
      <c r="A31" s="82"/>
      <c r="B31" s="109" t="s">
        <v>298</v>
      </c>
      <c r="C31" s="549" t="s">
        <v>299</v>
      </c>
      <c r="D31" s="117"/>
      <c r="E31" s="118"/>
      <c r="F31" s="119"/>
      <c r="G31" s="120" t="str">
        <f t="shared" si="0"/>
        <v/>
      </c>
      <c r="H31" s="121" t="str">
        <f>IF(SUM(D31:F31)+'１次効果'!X31=0,"",'１次効果'!X31)</f>
        <v/>
      </c>
      <c r="I31" s="83"/>
      <c r="J31" s="83"/>
      <c r="K31" s="83"/>
      <c r="L31" s="539"/>
      <c r="M31" s="85"/>
      <c r="N31" s="85"/>
      <c r="O31" s="85"/>
      <c r="P31" s="86"/>
    </row>
    <row r="32" spans="1:27" ht="15.2" customHeight="1">
      <c r="A32" s="82"/>
      <c r="B32" s="126" t="s">
        <v>300</v>
      </c>
      <c r="C32" s="549" t="s">
        <v>301</v>
      </c>
      <c r="D32" s="127"/>
      <c r="E32" s="128">
        <v>100</v>
      </c>
      <c r="F32" s="129"/>
      <c r="G32" s="130">
        <f t="shared" si="0"/>
        <v>100</v>
      </c>
      <c r="H32" s="131">
        <f>IF(SUM(D32:F32)+'１次効果'!X32=0,"",'１次効果'!X32)</f>
        <v>89.850088409489572</v>
      </c>
      <c r="I32" s="83"/>
      <c r="J32" s="83"/>
      <c r="K32" s="143" t="s">
        <v>68</v>
      </c>
      <c r="L32" s="539"/>
      <c r="M32" s="85"/>
      <c r="N32" s="83"/>
      <c r="O32" s="83"/>
      <c r="P32" s="86"/>
    </row>
    <row r="33" spans="1:16" ht="13.5" customHeight="1" thickBot="1">
      <c r="A33" s="82"/>
      <c r="B33" s="109" t="s">
        <v>302</v>
      </c>
      <c r="C33" s="550" t="s">
        <v>303</v>
      </c>
      <c r="D33" s="117"/>
      <c r="E33" s="118"/>
      <c r="F33" s="119"/>
      <c r="G33" s="120" t="str">
        <f t="shared" si="0"/>
        <v/>
      </c>
      <c r="H33" s="121" t="str">
        <f>IF(SUM(D33:F33)+'１次効果'!X33=0,"",'１次効果'!X33)</f>
        <v/>
      </c>
      <c r="I33" s="83"/>
      <c r="J33" s="83"/>
      <c r="K33" s="83"/>
      <c r="L33" s="539"/>
      <c r="M33" s="83"/>
      <c r="N33" s="83"/>
      <c r="O33" s="83"/>
      <c r="P33" s="86"/>
    </row>
    <row r="34" spans="1:16" ht="13.5" customHeight="1">
      <c r="A34" s="82"/>
      <c r="B34" s="109" t="s">
        <v>304</v>
      </c>
      <c r="C34" s="549" t="s">
        <v>305</v>
      </c>
      <c r="D34" s="117"/>
      <c r="E34" s="118"/>
      <c r="F34" s="119"/>
      <c r="G34" s="120" t="str">
        <f t="shared" si="0"/>
        <v/>
      </c>
      <c r="H34" s="121" t="str">
        <f>IF(SUM(D34:F34)+'１次効果'!X34=0,"",'１次効果'!X34)</f>
        <v/>
      </c>
      <c r="I34" s="83"/>
      <c r="J34" s="83"/>
      <c r="K34" s="611" t="s">
        <v>69</v>
      </c>
      <c r="L34" s="612"/>
      <c r="M34" s="612"/>
      <c r="N34" s="612"/>
      <c r="O34" s="613"/>
      <c r="P34" s="86"/>
    </row>
    <row r="35" spans="1:16" ht="13.5" customHeight="1">
      <c r="A35" s="82"/>
      <c r="B35" s="109" t="s">
        <v>306</v>
      </c>
      <c r="C35" s="549" t="s">
        <v>307</v>
      </c>
      <c r="D35" s="117"/>
      <c r="E35" s="118"/>
      <c r="F35" s="119"/>
      <c r="G35" s="120" t="str">
        <f t="shared" si="0"/>
        <v/>
      </c>
      <c r="H35" s="121" t="str">
        <f>IF(SUM(D35:F35)+'１次効果'!X35=0,"",'１次効果'!X35)</f>
        <v/>
      </c>
      <c r="I35" s="83"/>
      <c r="J35" s="83"/>
      <c r="K35" s="614"/>
      <c r="L35" s="615"/>
      <c r="M35" s="615"/>
      <c r="N35" s="615"/>
      <c r="O35" s="616"/>
      <c r="P35" s="86"/>
    </row>
    <row r="36" spans="1:16" ht="13.5" customHeight="1">
      <c r="A36" s="82"/>
      <c r="B36" s="109" t="s">
        <v>308</v>
      </c>
      <c r="C36" s="549" t="s">
        <v>309</v>
      </c>
      <c r="D36" s="117"/>
      <c r="E36" s="118"/>
      <c r="F36" s="119"/>
      <c r="G36" s="120" t="str">
        <f t="shared" si="0"/>
        <v/>
      </c>
      <c r="H36" s="121" t="str">
        <f>IF(SUM(D36:F36)+'１次効果'!X36=0,"",'１次効果'!X36)</f>
        <v/>
      </c>
      <c r="I36" s="83"/>
      <c r="J36" s="83"/>
      <c r="K36" s="614"/>
      <c r="L36" s="615"/>
      <c r="M36" s="615"/>
      <c r="N36" s="615"/>
      <c r="O36" s="616"/>
      <c r="P36" s="86"/>
    </row>
    <row r="37" spans="1:16" ht="13.5" customHeight="1">
      <c r="A37" s="82"/>
      <c r="B37" s="126" t="s">
        <v>310</v>
      </c>
      <c r="C37" s="551" t="s">
        <v>311</v>
      </c>
      <c r="D37" s="127"/>
      <c r="E37" s="128"/>
      <c r="F37" s="129"/>
      <c r="G37" s="130" t="str">
        <f t="shared" si="0"/>
        <v/>
      </c>
      <c r="H37" s="131" t="str">
        <f>IF(SUM(D37:F37)+'１次効果'!X37=0,"",'１次効果'!X37)</f>
        <v/>
      </c>
      <c r="I37" s="83"/>
      <c r="J37" s="83"/>
      <c r="K37" s="614"/>
      <c r="L37" s="615"/>
      <c r="M37" s="615"/>
      <c r="N37" s="615"/>
      <c r="O37" s="616"/>
      <c r="P37" s="86"/>
    </row>
    <row r="38" spans="1:16" ht="13.5" customHeight="1">
      <c r="A38" s="82"/>
      <c r="B38" s="109" t="s">
        <v>312</v>
      </c>
      <c r="C38" s="549" t="s">
        <v>313</v>
      </c>
      <c r="D38" s="117"/>
      <c r="E38" s="118"/>
      <c r="F38" s="119"/>
      <c r="G38" s="120" t="str">
        <f t="shared" si="0"/>
        <v/>
      </c>
      <c r="H38" s="121" t="str">
        <f>IF(SUM(D38:F38)+'１次効果'!X38=0,"",'１次効果'!X38)</f>
        <v/>
      </c>
      <c r="I38" s="83"/>
      <c r="J38" s="83"/>
      <c r="K38" s="614"/>
      <c r="L38" s="615"/>
      <c r="M38" s="615"/>
      <c r="N38" s="615"/>
      <c r="O38" s="616"/>
      <c r="P38" s="86"/>
    </row>
    <row r="39" spans="1:16" ht="13.5" customHeight="1">
      <c r="A39" s="82"/>
      <c r="B39" s="109" t="s">
        <v>314</v>
      </c>
      <c r="C39" s="549" t="s">
        <v>315</v>
      </c>
      <c r="D39" s="117"/>
      <c r="E39" s="118"/>
      <c r="F39" s="119"/>
      <c r="G39" s="120" t="str">
        <f t="shared" si="0"/>
        <v/>
      </c>
      <c r="H39" s="121" t="str">
        <f>IF(SUM(D39:F39)+'１次効果'!X39=0,"",'１次効果'!X39)</f>
        <v/>
      </c>
      <c r="I39" s="83"/>
      <c r="J39" s="83"/>
      <c r="K39" s="614"/>
      <c r="L39" s="615"/>
      <c r="M39" s="615"/>
      <c r="N39" s="615"/>
      <c r="O39" s="616"/>
      <c r="P39" s="86"/>
    </row>
    <row r="40" spans="1:16" ht="13.5" customHeight="1">
      <c r="A40" s="82"/>
      <c r="B40" s="109" t="s">
        <v>316</v>
      </c>
      <c r="C40" s="549" t="s">
        <v>317</v>
      </c>
      <c r="D40" s="117"/>
      <c r="E40" s="118"/>
      <c r="F40" s="119"/>
      <c r="G40" s="120" t="str">
        <f t="shared" si="0"/>
        <v/>
      </c>
      <c r="H40" s="121">
        <f>IF(SUM(D40:F40)+'１次効果'!X40=0,"",'１次効果'!X40)</f>
        <v>8.4549673490673545</v>
      </c>
      <c r="I40" s="83"/>
      <c r="J40" s="83"/>
      <c r="K40" s="614"/>
      <c r="L40" s="615"/>
      <c r="M40" s="615"/>
      <c r="N40" s="615"/>
      <c r="O40" s="616"/>
      <c r="P40" s="86"/>
    </row>
    <row r="41" spans="1:16" ht="13.5" customHeight="1">
      <c r="A41" s="82"/>
      <c r="B41" s="109" t="s">
        <v>318</v>
      </c>
      <c r="C41" s="549" t="s">
        <v>319</v>
      </c>
      <c r="D41" s="117"/>
      <c r="E41" s="118"/>
      <c r="F41" s="119"/>
      <c r="G41" s="120" t="str">
        <f t="shared" si="0"/>
        <v/>
      </c>
      <c r="H41" s="121" t="str">
        <f>IF(SUM(D41:F41)+'１次効果'!X41=0,"",'１次効果'!X41)</f>
        <v/>
      </c>
      <c r="I41" s="83"/>
      <c r="J41" s="83"/>
      <c r="K41" s="614"/>
      <c r="L41" s="615"/>
      <c r="M41" s="615"/>
      <c r="N41" s="615"/>
      <c r="O41" s="616"/>
      <c r="P41" s="86"/>
    </row>
    <row r="42" spans="1:16" ht="13.5" customHeight="1">
      <c r="A42" s="82"/>
      <c r="B42" s="126" t="s">
        <v>320</v>
      </c>
      <c r="C42" s="549" t="s">
        <v>321</v>
      </c>
      <c r="D42" s="127"/>
      <c r="E42" s="128"/>
      <c r="F42" s="129"/>
      <c r="G42" s="130" t="str">
        <f t="shared" si="0"/>
        <v/>
      </c>
      <c r="H42" s="131" t="str">
        <f>IF(SUM(D42:F42)+'１次効果'!X42=0,"",'１次効果'!X42)</f>
        <v/>
      </c>
      <c r="I42" s="83"/>
      <c r="J42" s="83"/>
      <c r="K42" s="614"/>
      <c r="L42" s="615"/>
      <c r="M42" s="615"/>
      <c r="N42" s="615"/>
      <c r="O42" s="616"/>
      <c r="P42" s="86"/>
    </row>
    <row r="43" spans="1:16" ht="13.5" customHeight="1">
      <c r="A43" s="82"/>
      <c r="B43" s="109" t="s">
        <v>322</v>
      </c>
      <c r="C43" s="550" t="s">
        <v>323</v>
      </c>
      <c r="D43" s="117"/>
      <c r="E43" s="118"/>
      <c r="F43" s="119"/>
      <c r="G43" s="120" t="str">
        <f t="shared" si="0"/>
        <v/>
      </c>
      <c r="H43" s="121">
        <f>IF(SUM(D43:F43)+'１次効果'!X43=0,"",'１次効果'!X43)</f>
        <v>1.6949442414430675</v>
      </c>
      <c r="I43" s="83"/>
      <c r="J43" s="83"/>
      <c r="K43" s="614"/>
      <c r="L43" s="615"/>
      <c r="M43" s="615"/>
      <c r="N43" s="615"/>
      <c r="O43" s="616"/>
      <c r="P43" s="86"/>
    </row>
    <row r="44" spans="1:16" ht="13.5" customHeight="1">
      <c r="A44" s="82"/>
      <c r="B44" s="109" t="s">
        <v>324</v>
      </c>
      <c r="C44" s="549" t="s">
        <v>325</v>
      </c>
      <c r="D44" s="117"/>
      <c r="E44" s="118"/>
      <c r="F44" s="119"/>
      <c r="G44" s="120" t="str">
        <f t="shared" si="0"/>
        <v/>
      </c>
      <c r="H44" s="121" t="str">
        <f>IF(SUM(D44:F44)+'１次効果'!X44=0,"",'１次効果'!X44)</f>
        <v/>
      </c>
      <c r="I44" s="83"/>
      <c r="J44" s="83"/>
      <c r="K44" s="614"/>
      <c r="L44" s="615"/>
      <c r="M44" s="615"/>
      <c r="N44" s="615"/>
      <c r="O44" s="616"/>
      <c r="P44" s="86"/>
    </row>
    <row r="45" spans="1:16" ht="13.5" customHeight="1">
      <c r="A45" s="82"/>
      <c r="B45" s="109" t="s">
        <v>326</v>
      </c>
      <c r="C45" s="549" t="s">
        <v>327</v>
      </c>
      <c r="D45" s="117"/>
      <c r="E45" s="118"/>
      <c r="F45" s="119"/>
      <c r="G45" s="120" t="str">
        <f t="shared" si="0"/>
        <v/>
      </c>
      <c r="H45" s="121" t="str">
        <f>IF(SUM(D45:F45)+'１次効果'!X45=0,"",'１次効果'!X45)</f>
        <v/>
      </c>
      <c r="I45" s="83"/>
      <c r="J45" s="83"/>
      <c r="K45" s="614"/>
      <c r="L45" s="615"/>
      <c r="M45" s="615"/>
      <c r="N45" s="615"/>
      <c r="O45" s="616"/>
      <c r="P45" s="86"/>
    </row>
    <row r="46" spans="1:16" ht="13.5" customHeight="1">
      <c r="A46" s="82"/>
      <c r="B46" s="109" t="s">
        <v>328</v>
      </c>
      <c r="C46" s="549" t="s">
        <v>329</v>
      </c>
      <c r="D46" s="117"/>
      <c r="E46" s="118"/>
      <c r="F46" s="119"/>
      <c r="G46" s="120" t="str">
        <f t="shared" si="0"/>
        <v/>
      </c>
      <c r="H46" s="121" t="str">
        <f>IF(SUM(D46:F46)+'１次効果'!X46=0,"",'１次効果'!X46)</f>
        <v/>
      </c>
      <c r="I46" s="83"/>
      <c r="J46" s="83"/>
      <c r="K46" s="614"/>
      <c r="L46" s="615"/>
      <c r="M46" s="615"/>
      <c r="N46" s="615"/>
      <c r="O46" s="616"/>
      <c r="P46" s="86"/>
    </row>
    <row r="47" spans="1:16" ht="13.5" customHeight="1">
      <c r="A47" s="82"/>
      <c r="B47" s="126" t="s">
        <v>330</v>
      </c>
      <c r="C47" s="551" t="s">
        <v>331</v>
      </c>
      <c r="D47" s="127"/>
      <c r="E47" s="128"/>
      <c r="F47" s="129"/>
      <c r="G47" s="130" t="str">
        <f t="shared" si="0"/>
        <v/>
      </c>
      <c r="H47" s="131" t="str">
        <f>IF(SUM(D47:F47)+'１次効果'!X47=0,"",'１次効果'!X47)</f>
        <v/>
      </c>
      <c r="I47" s="83"/>
      <c r="J47" s="83"/>
      <c r="K47" s="614"/>
      <c r="L47" s="615"/>
      <c r="M47" s="615"/>
      <c r="N47" s="615"/>
      <c r="O47" s="616"/>
      <c r="P47" s="86"/>
    </row>
    <row r="48" spans="1:16" ht="13.5" customHeight="1">
      <c r="A48" s="82"/>
      <c r="B48" s="109" t="s">
        <v>332</v>
      </c>
      <c r="C48" s="549" t="s">
        <v>333</v>
      </c>
      <c r="D48" s="117"/>
      <c r="E48" s="118"/>
      <c r="F48" s="119"/>
      <c r="G48" s="120" t="str">
        <f t="shared" si="0"/>
        <v/>
      </c>
      <c r="H48" s="121" t="str">
        <f>IF(SUM(D48:F48)+'１次効果'!X48=0,"",'１次効果'!X48)</f>
        <v/>
      </c>
      <c r="I48" s="83"/>
      <c r="J48" s="83"/>
      <c r="K48" s="614"/>
      <c r="L48" s="615"/>
      <c r="M48" s="615"/>
      <c r="N48" s="615"/>
      <c r="O48" s="616"/>
      <c r="P48" s="86"/>
    </row>
    <row r="49" spans="1:16" ht="13.5" customHeight="1">
      <c r="A49" s="82"/>
      <c r="B49" s="109" t="s">
        <v>334</v>
      </c>
      <c r="C49" s="549" t="s">
        <v>335</v>
      </c>
      <c r="D49" s="117"/>
      <c r="E49" s="118"/>
      <c r="F49" s="119"/>
      <c r="G49" s="120" t="str">
        <f t="shared" si="0"/>
        <v/>
      </c>
      <c r="H49" s="121" t="str">
        <f>IF(SUM(D49:F49)+'１次効果'!X49=0,"",'１次効果'!X49)</f>
        <v/>
      </c>
      <c r="I49" s="83"/>
      <c r="J49" s="83"/>
      <c r="K49" s="614"/>
      <c r="L49" s="615"/>
      <c r="M49" s="615"/>
      <c r="N49" s="615"/>
      <c r="O49" s="616"/>
      <c r="P49" s="86"/>
    </row>
    <row r="50" spans="1:16" ht="13.5" customHeight="1">
      <c r="A50" s="82"/>
      <c r="B50" s="109" t="s">
        <v>336</v>
      </c>
      <c r="C50" s="549" t="s">
        <v>337</v>
      </c>
      <c r="D50" s="117"/>
      <c r="E50" s="118"/>
      <c r="F50" s="119"/>
      <c r="G50" s="120" t="str">
        <f t="shared" si="0"/>
        <v/>
      </c>
      <c r="H50" s="121" t="str">
        <f>IF(SUM(D50:F50)+'１次効果'!X50=0,"",'１次効果'!X50)</f>
        <v/>
      </c>
      <c r="I50" s="83"/>
      <c r="J50" s="83"/>
      <c r="K50" s="614"/>
      <c r="L50" s="615"/>
      <c r="M50" s="615"/>
      <c r="N50" s="615"/>
      <c r="O50" s="616"/>
      <c r="P50" s="86"/>
    </row>
    <row r="51" spans="1:16" ht="13.5" customHeight="1">
      <c r="A51" s="82"/>
      <c r="B51" s="109" t="s">
        <v>338</v>
      </c>
      <c r="C51" s="549" t="s">
        <v>339</v>
      </c>
      <c r="D51" s="117"/>
      <c r="E51" s="118"/>
      <c r="F51" s="119"/>
      <c r="G51" s="120" t="str">
        <f t="shared" si="0"/>
        <v/>
      </c>
      <c r="H51" s="121" t="str">
        <f>IF(SUM(D51:F51)+'１次効果'!X51=0,"",'１次効果'!X51)</f>
        <v/>
      </c>
      <c r="I51" s="83"/>
      <c r="J51" s="83"/>
      <c r="K51" s="614"/>
      <c r="L51" s="615"/>
      <c r="M51" s="615"/>
      <c r="N51" s="615"/>
      <c r="O51" s="616"/>
      <c r="P51" s="86"/>
    </row>
    <row r="52" spans="1:16" ht="13.5" customHeight="1" thickBot="1">
      <c r="A52" s="82"/>
      <c r="B52" s="144" t="s">
        <v>340</v>
      </c>
      <c r="C52" s="552" t="s">
        <v>341</v>
      </c>
      <c r="D52" s="145"/>
      <c r="E52" s="146"/>
      <c r="F52" s="147"/>
      <c r="G52" s="120" t="str">
        <f t="shared" si="0"/>
        <v/>
      </c>
      <c r="H52" s="121" t="str">
        <f>IF(SUM(D52:F52)+'１次効果'!X52=0,"",'１次効果'!X52)</f>
        <v/>
      </c>
      <c r="I52" s="83"/>
      <c r="J52" s="83"/>
      <c r="K52" s="617"/>
      <c r="L52" s="618"/>
      <c r="M52" s="618"/>
      <c r="N52" s="618"/>
      <c r="O52" s="619"/>
      <c r="P52" s="86"/>
    </row>
    <row r="53" spans="1:16" ht="15.2" customHeight="1" thickTop="1">
      <c r="A53" s="82"/>
      <c r="B53" s="148"/>
      <c r="C53" s="149" t="s">
        <v>49</v>
      </c>
      <c r="D53" s="150">
        <f>SUM(D8:D52)</f>
        <v>0</v>
      </c>
      <c r="E53" s="151">
        <f>SUM(E8:E52)</f>
        <v>100</v>
      </c>
      <c r="F53" s="152">
        <f>SUM(F8:F52)</f>
        <v>0</v>
      </c>
      <c r="G53" s="153">
        <f>SUM(G8:G52)</f>
        <v>100</v>
      </c>
      <c r="H53" s="154">
        <f>SUM(H8:H52)</f>
        <v>100</v>
      </c>
      <c r="I53" s="83"/>
      <c r="J53" s="83"/>
      <c r="K53" s="83"/>
      <c r="L53" s="539"/>
      <c r="M53" s="83"/>
      <c r="N53" s="83"/>
      <c r="O53" s="83"/>
      <c r="P53" s="86"/>
    </row>
    <row r="54" spans="1:16" ht="9.9499999999999993" customHeight="1">
      <c r="A54" s="155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540"/>
      <c r="M54" s="156"/>
      <c r="N54" s="156"/>
      <c r="O54" s="156"/>
      <c r="P54" s="157"/>
    </row>
  </sheetData>
  <mergeCells count="12">
    <mergeCell ref="K10:L13"/>
    <mergeCell ref="K34:O52"/>
    <mergeCell ref="B1:K1"/>
    <mergeCell ref="B3:C3"/>
    <mergeCell ref="D3:G3"/>
    <mergeCell ref="B5:C7"/>
    <mergeCell ref="G5:G7"/>
    <mergeCell ref="H5:H7"/>
    <mergeCell ref="D6:D7"/>
    <mergeCell ref="E6:E7"/>
    <mergeCell ref="F6:F7"/>
    <mergeCell ref="K6:L9"/>
  </mergeCells>
  <phoneticPr fontId="1"/>
  <pageMargins left="0.7" right="0.7" top="0.75" bottom="0.75" header="0.3" footer="0.3"/>
  <pageSetup paperSize="9" scale="52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2051" r:id="rId4" name="ComboBox22">
          <controlPr locked="0" defaultSize="0" autoLine="0" linkedCell="L20" listFillRange="M23:M29" r:id="rId5">
            <anchor moveWithCells="1">
              <from>
                <xdr:col>11</xdr:col>
                <xdr:colOff>0</xdr:colOff>
                <xdr:row>18</xdr:row>
                <xdr:rowOff>76200</xdr:rowOff>
              </from>
              <to>
                <xdr:col>12</xdr:col>
                <xdr:colOff>276225</xdr:colOff>
                <xdr:row>20</xdr:row>
                <xdr:rowOff>123825</xdr:rowOff>
              </to>
            </anchor>
          </controlPr>
        </control>
      </mc:Choice>
      <mc:Fallback>
        <control shapeId="2051" r:id="rId4" name="ComboBox22"/>
      </mc:Fallback>
    </mc:AlternateContent>
    <mc:AlternateContent xmlns:mc="http://schemas.openxmlformats.org/markup-compatibility/2006">
      <mc:Choice Requires="x14">
        <control shapeId="2050" r:id="rId6" name="ComboBox21">
          <controlPr locked="0" defaultSize="0" autoLine="0" linkedCell="L3" listFillRange="N6:N13" r:id="rId7">
            <anchor moveWithCells="1">
              <from>
                <xdr:col>11</xdr:col>
                <xdr:colOff>0</xdr:colOff>
                <xdr:row>1</xdr:row>
                <xdr:rowOff>342900</xdr:rowOff>
              </from>
              <to>
                <xdr:col>12</xdr:col>
                <xdr:colOff>561975</xdr:colOff>
                <xdr:row>3</xdr:row>
                <xdr:rowOff>66675</xdr:rowOff>
              </to>
            </anchor>
          </controlPr>
        </control>
      </mc:Choice>
      <mc:Fallback>
        <control shapeId="2050" r:id="rId6" name="ComboBox2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42"/>
  <sheetViews>
    <sheetView showGridLines="0" zoomScale="70" zoomScaleNormal="70" workbookViewId="0"/>
  </sheetViews>
  <sheetFormatPr defaultColWidth="9" defaultRowHeight="20.25" customHeight="1"/>
  <cols>
    <col min="1" max="1" width="1.625" style="443" customWidth="1"/>
    <col min="2" max="5" width="16.75" style="443" customWidth="1"/>
    <col min="6" max="6" width="17.125" style="443" customWidth="1"/>
    <col min="7" max="7" width="2.125" style="443" customWidth="1"/>
    <col min="8" max="16384" width="9" style="443"/>
  </cols>
  <sheetData>
    <row r="1" spans="2:6" ht="15.2" customHeight="1"/>
    <row r="2" spans="2:6" ht="14.25" customHeight="1">
      <c r="B2" s="444" t="s">
        <v>207</v>
      </c>
    </row>
    <row r="3" spans="2:6" ht="14.25" customHeight="1" thickBot="1">
      <c r="F3" s="445">
        <f ca="1">TODAY()</f>
        <v>44273</v>
      </c>
    </row>
    <row r="4" spans="2:6" ht="14.25" customHeight="1" thickTop="1">
      <c r="B4" s="446" t="s">
        <v>208</v>
      </c>
      <c r="C4" s="447"/>
      <c r="D4" s="447"/>
      <c r="E4" s="447"/>
      <c r="F4" s="448"/>
    </row>
    <row r="5" spans="2:6" ht="13.5" customHeight="1">
      <c r="B5" s="641" t="str">
        <f>IF(入力シート!D3="","",入力シート!D3)</f>
        <v>県内で県内産の自動車に対する需要が100億円増加した場合の経済波及効果</v>
      </c>
      <c r="C5" s="642"/>
      <c r="D5" s="642"/>
      <c r="E5" s="642"/>
      <c r="F5" s="643"/>
    </row>
    <row r="6" spans="2:6" ht="13.5" customHeight="1" thickBot="1">
      <c r="B6" s="644"/>
      <c r="C6" s="645"/>
      <c r="D6" s="645"/>
      <c r="E6" s="645"/>
      <c r="F6" s="646"/>
    </row>
    <row r="7" spans="2:6" ht="10.5" customHeight="1" thickTop="1">
      <c r="B7" s="449"/>
      <c r="C7" s="449"/>
      <c r="D7" s="449"/>
      <c r="E7" s="449"/>
      <c r="F7" s="449"/>
    </row>
    <row r="8" spans="2:6" ht="20.25" customHeight="1" thickBot="1">
      <c r="B8" s="449" t="s">
        <v>214</v>
      </c>
      <c r="C8" s="449"/>
      <c r="D8" s="450"/>
      <c r="E8" s="449"/>
      <c r="F8" s="449"/>
    </row>
    <row r="9" spans="2:6" ht="53.25" customHeight="1" thickTop="1">
      <c r="B9" s="647" t="str">
        <f>IF(入力シート!K34="","",入力シート!K34)</f>
        <v>県内で県内産の自動車に対する需要（売上額）が100億円増加した場合，最終的に県内の産業にどれだけ影響があるか。
想定：県内産の自動車の売上額が100億円増加
　　　＝県内需要のみ（購入者価格）に100億円を計上
                                     　　  （○月◇日）</v>
      </c>
      <c r="C9" s="648"/>
      <c r="D9" s="648"/>
      <c r="E9" s="648"/>
      <c r="F9" s="649"/>
    </row>
    <row r="10" spans="2:6" ht="53.25" customHeight="1">
      <c r="B10" s="650"/>
      <c r="C10" s="651"/>
      <c r="D10" s="651"/>
      <c r="E10" s="651"/>
      <c r="F10" s="652"/>
    </row>
    <row r="11" spans="2:6" ht="53.25" customHeight="1" thickBot="1">
      <c r="B11" s="653"/>
      <c r="C11" s="654"/>
      <c r="D11" s="654"/>
      <c r="E11" s="654"/>
      <c r="F11" s="655"/>
    </row>
    <row r="12" spans="2:6" ht="10.5" customHeight="1" thickTop="1">
      <c r="B12" s="449"/>
      <c r="C12" s="449"/>
      <c r="D12" s="449"/>
      <c r="E12" s="449"/>
      <c r="F12" s="449"/>
    </row>
    <row r="13" spans="2:6" ht="20.25" customHeight="1">
      <c r="B13" s="449" t="s">
        <v>209</v>
      </c>
      <c r="C13" s="449"/>
      <c r="D13" s="449"/>
      <c r="E13" s="451" t="str">
        <f>"（単位："&amp;入力シート!$L$20&amp;"，率）"</f>
        <v>（単位：億円，率）</v>
      </c>
      <c r="F13" s="449"/>
    </row>
    <row r="14" spans="2:6" ht="15.2" customHeight="1">
      <c r="B14" s="656" t="s">
        <v>215</v>
      </c>
      <c r="C14" s="657"/>
      <c r="D14" s="658"/>
      <c r="E14" s="452">
        <f>入力シート!H53</f>
        <v>100</v>
      </c>
      <c r="F14" s="449"/>
    </row>
    <row r="15" spans="2:6" ht="15.2" customHeight="1">
      <c r="B15" s="659" t="str">
        <f>VLOOKUP(E15,入力シート!R6:T13,2,FALSE)</f>
        <v>広島市消費転換率（令和元年）</v>
      </c>
      <c r="C15" s="660"/>
      <c r="D15" s="661"/>
      <c r="E15" s="453">
        <f>VALUE(入力シート!L3)</f>
        <v>0.56762199999999996</v>
      </c>
      <c r="F15" s="449"/>
    </row>
    <row r="16" spans="2:6" ht="12">
      <c r="B16" s="454" t="str">
        <f>"※ 消費転換率：（＝消費支出÷実収入）"&amp;VLOOKUP(E15,入力シート!R6:T13,3,FALSE)&amp;"家計調査年報による。"</f>
        <v>※ 消費転換率：（＝消費支出÷実収入）令和元年家計調査年報による。</v>
      </c>
      <c r="C16" s="449"/>
      <c r="D16" s="449"/>
      <c r="E16" s="449"/>
    </row>
    <row r="17" spans="2:11" ht="12">
      <c r="B17" s="449"/>
      <c r="C17" s="449"/>
      <c r="D17" s="449"/>
      <c r="E17" s="449"/>
    </row>
    <row r="18" spans="2:11" ht="21" customHeight="1">
      <c r="B18" s="443" t="s">
        <v>210</v>
      </c>
      <c r="F18" s="455" t="str">
        <f>"（単位："&amp;入力シート!$L$20&amp;"）"</f>
        <v>（単位：億円）</v>
      </c>
    </row>
    <row r="19" spans="2:11" ht="21" customHeight="1">
      <c r="B19" s="456"/>
      <c r="F19" s="450"/>
    </row>
    <row r="20" spans="2:11" ht="21" customHeight="1">
      <c r="B20" s="456"/>
      <c r="F20" s="450"/>
    </row>
    <row r="21" spans="2:11" ht="21" customHeight="1">
      <c r="B21" s="456"/>
      <c r="F21" s="450"/>
    </row>
    <row r="22" spans="2:11" ht="21" customHeight="1">
      <c r="B22" s="456"/>
      <c r="F22" s="450"/>
    </row>
    <row r="23" spans="2:11" ht="21" customHeight="1">
      <c r="B23" s="456"/>
      <c r="F23" s="450"/>
    </row>
    <row r="24" spans="2:11" ht="21" customHeight="1">
      <c r="B24" s="456"/>
      <c r="F24" s="450"/>
    </row>
    <row r="25" spans="2:11" ht="21" customHeight="1">
      <c r="B25" s="456"/>
      <c r="F25" s="450"/>
    </row>
    <row r="26" spans="2:11" ht="21" customHeight="1">
      <c r="B26" s="456"/>
      <c r="F26" s="450"/>
    </row>
    <row r="27" spans="2:11" ht="14.25" customHeight="1">
      <c r="B27" s="457" t="s">
        <v>216</v>
      </c>
      <c r="C27" s="458" t="s">
        <v>107</v>
      </c>
      <c r="D27" s="458" t="s">
        <v>211</v>
      </c>
      <c r="E27" s="458" t="s">
        <v>212</v>
      </c>
      <c r="F27" s="458" t="s">
        <v>213</v>
      </c>
    </row>
    <row r="28" spans="2:11" ht="14.25" customHeight="1">
      <c r="B28" s="459" t="s">
        <v>76</v>
      </c>
      <c r="C28" s="460">
        <f>フロー図!C15</f>
        <v>100</v>
      </c>
      <c r="D28" s="460">
        <f>フロー図!C33</f>
        <v>36.4863950421677</v>
      </c>
      <c r="E28" s="460">
        <f>フロー図!C45</f>
        <v>11.309561624298668</v>
      </c>
      <c r="F28" s="460">
        <f>SUM(C28:E28)</f>
        <v>147.7959566664664</v>
      </c>
    </row>
    <row r="29" spans="2:11" ht="14.25" customHeight="1">
      <c r="B29" s="461" t="s">
        <v>167</v>
      </c>
      <c r="C29" s="462">
        <f>フロー図!N21</f>
        <v>30.5113384415396</v>
      </c>
      <c r="D29" s="462">
        <f>フロー図!C39</f>
        <v>15.682641375466597</v>
      </c>
      <c r="E29" s="462">
        <f>フロー図!C51</f>
        <v>7.6279197922752049</v>
      </c>
      <c r="F29" s="462">
        <f>SUM(C29:E29)</f>
        <v>53.821899609281402</v>
      </c>
      <c r="K29" s="463"/>
    </row>
    <row r="30" spans="2:11" ht="14.25" customHeight="1">
      <c r="B30" s="464" t="s">
        <v>168</v>
      </c>
      <c r="C30" s="465">
        <f>フロー図!P21</f>
        <v>14.722881218649025</v>
      </c>
      <c r="D30" s="465">
        <f>フロー図!E39</f>
        <v>6.3920668744779325</v>
      </c>
      <c r="E30" s="465">
        <f>フロー図!E51</f>
        <v>2.6773011467301329</v>
      </c>
      <c r="F30" s="465">
        <f>SUM(C30:E30)</f>
        <v>23.792249239857092</v>
      </c>
    </row>
    <row r="31" spans="2:11" ht="14.25" customHeight="1">
      <c r="B31" s="466" t="s">
        <v>71</v>
      </c>
      <c r="C31" s="467">
        <f>フロー図!AC21</f>
        <v>226.12246597854667</v>
      </c>
      <c r="D31" s="467">
        <f>フロー図!O39</f>
        <v>134.22757072590329</v>
      </c>
      <c r="E31" s="467">
        <f>フロー図!M51</f>
        <v>83.176854054749924</v>
      </c>
      <c r="F31" s="467">
        <f>SUM(C31:E31)</f>
        <v>443.52689075919989</v>
      </c>
    </row>
    <row r="32" spans="2:11" ht="14.25" customHeight="1">
      <c r="B32" s="468" t="s">
        <v>72</v>
      </c>
      <c r="C32" s="469">
        <f>フロー図!AF21</f>
        <v>219.58429668981009</v>
      </c>
      <c r="D32" s="469">
        <f>フロー図!R39</f>
        <v>128.07291201450312</v>
      </c>
      <c r="E32" s="469">
        <f>フロー図!P51</f>
        <v>74.570456778858727</v>
      </c>
      <c r="F32" s="469">
        <f>SUM(C32:E32)</f>
        <v>422.22766548317196</v>
      </c>
    </row>
    <row r="33" spans="2:6" ht="21" customHeight="1">
      <c r="B33" s="470"/>
      <c r="C33" s="471"/>
      <c r="D33" s="471"/>
      <c r="E33" s="471"/>
      <c r="F33" s="471"/>
    </row>
    <row r="34" spans="2:6" s="472" customFormat="1" ht="21" customHeight="1">
      <c r="F34" s="473" t="s">
        <v>217</v>
      </c>
    </row>
    <row r="35" spans="2:6" ht="21" customHeight="1">
      <c r="F35" s="450"/>
    </row>
    <row r="36" spans="2:6" ht="21" customHeight="1">
      <c r="F36" s="450"/>
    </row>
    <row r="37" spans="2:6" ht="21" customHeight="1">
      <c r="F37" s="450"/>
    </row>
    <row r="38" spans="2:6" ht="21" customHeight="1">
      <c r="F38" s="450"/>
    </row>
    <row r="39" spans="2:6" ht="21" customHeight="1"/>
    <row r="40" spans="2:6" ht="21" customHeight="1"/>
    <row r="41" spans="2:6" ht="21" customHeight="1"/>
    <row r="42" spans="2:6" ht="21" customHeight="1"/>
  </sheetData>
  <mergeCells count="4">
    <mergeCell ref="B5:F6"/>
    <mergeCell ref="B9:F11"/>
    <mergeCell ref="B14:D14"/>
    <mergeCell ref="B15:D15"/>
  </mergeCells>
  <phoneticPr fontId="1"/>
  <pageMargins left="0.7" right="0.7" top="0.75" bottom="0.75" header="0.3" footer="0.3"/>
  <pageSetup paperSize="9" scale="95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J59"/>
  <sheetViews>
    <sheetView showGridLines="0" zoomScale="85" zoomScaleNormal="85" workbookViewId="0"/>
  </sheetViews>
  <sheetFormatPr defaultColWidth="2.625" defaultRowHeight="12"/>
  <cols>
    <col min="1" max="1" width="1.625" style="307" customWidth="1"/>
    <col min="2" max="2" width="2" style="307" customWidth="1"/>
    <col min="3" max="3" width="6.625" style="307" customWidth="1"/>
    <col min="4" max="4" width="0.75" style="307" customWidth="1"/>
    <col min="5" max="5" width="1.25" style="307" customWidth="1"/>
    <col min="6" max="7" width="1.625" style="307" customWidth="1"/>
    <col min="8" max="8" width="8.875" style="307" customWidth="1"/>
    <col min="9" max="9" width="5.875" style="307" customWidth="1"/>
    <col min="10" max="10" width="9" style="307" customWidth="1"/>
    <col min="11" max="11" width="2.625" style="307" hidden="1" customWidth="1"/>
    <col min="12" max="12" width="4.625" style="307" customWidth="1"/>
    <col min="13" max="13" width="4.375" style="307" customWidth="1"/>
    <col min="14" max="14" width="7.125" style="307" customWidth="1"/>
    <col min="15" max="15" width="3.125" style="307" customWidth="1"/>
    <col min="16" max="16" width="9.125" style="307" customWidth="1"/>
    <col min="17" max="17" width="2.125" style="307" customWidth="1"/>
    <col min="18" max="18" width="4.25" style="307" customWidth="1"/>
    <col min="19" max="19" width="7.5" style="307" customWidth="1"/>
    <col min="20" max="20" width="3" style="307" customWidth="1"/>
    <col min="21" max="21" width="4.5" style="307" customWidth="1"/>
    <col min="22" max="22" width="1.5" style="307" customWidth="1"/>
    <col min="23" max="23" width="1.625" style="307" customWidth="1"/>
    <col min="24" max="24" width="3.875" style="307" customWidth="1"/>
    <col min="25" max="25" width="6.875" style="307" customWidth="1"/>
    <col min="26" max="26" width="4.375" style="307" customWidth="1"/>
    <col min="27" max="27" width="7.25" style="307" customWidth="1"/>
    <col min="28" max="28" width="5.5" style="307" customWidth="1"/>
    <col min="29" max="29" width="5.375" style="307" customWidth="1"/>
    <col min="30" max="30" width="5.625" style="307" customWidth="1"/>
    <col min="31" max="31" width="5.125" style="307" customWidth="1"/>
    <col min="32" max="32" width="7" style="307" customWidth="1"/>
    <col min="33" max="33" width="4" style="307" customWidth="1"/>
    <col min="34" max="34" width="3" style="307" customWidth="1"/>
    <col min="35" max="16384" width="2.625" style="307"/>
  </cols>
  <sheetData>
    <row r="1" spans="2:36" ht="20.25" customHeight="1">
      <c r="B1" s="662" t="s">
        <v>184</v>
      </c>
      <c r="C1" s="663"/>
      <c r="D1" s="663"/>
      <c r="E1" s="663"/>
      <c r="F1" s="663"/>
      <c r="G1" s="663"/>
      <c r="H1" s="663"/>
      <c r="I1" s="663"/>
      <c r="J1" s="663"/>
      <c r="K1" s="663"/>
      <c r="L1" s="664"/>
    </row>
    <row r="2" spans="2:36" ht="9.1999999999999993" customHeight="1">
      <c r="B2" s="308"/>
    </row>
    <row r="3" spans="2:36" ht="16.5" customHeight="1" thickBot="1">
      <c r="B3" s="309"/>
      <c r="C3" s="309"/>
      <c r="D3" s="309"/>
      <c r="E3" s="309"/>
      <c r="F3" s="309"/>
      <c r="G3" s="309"/>
      <c r="H3" s="309"/>
      <c r="I3" s="309"/>
      <c r="J3" s="309"/>
      <c r="K3" s="309"/>
      <c r="M3" s="309"/>
      <c r="N3" s="309"/>
      <c r="AG3" s="310" t="str">
        <f>"（単位："&amp;入力シート!$L$20&amp;"）"</f>
        <v>（単位：億円）</v>
      </c>
      <c r="AH3" s="310"/>
      <c r="AI3" s="310"/>
      <c r="AJ3" s="310"/>
    </row>
    <row r="4" spans="2:36" ht="16.5" customHeight="1">
      <c r="B4" s="311" t="s">
        <v>132</v>
      </c>
      <c r="C4" s="312"/>
      <c r="D4" s="312"/>
      <c r="E4" s="312"/>
      <c r="F4" s="312"/>
      <c r="G4" s="312"/>
      <c r="H4" s="312"/>
      <c r="I4" s="313"/>
      <c r="J4" s="313"/>
      <c r="K4" s="313"/>
      <c r="L4" s="314"/>
      <c r="M4" s="313"/>
      <c r="N4" s="313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5"/>
      <c r="AH4" s="316"/>
      <c r="AI4" s="317"/>
      <c r="AJ4" s="317"/>
    </row>
    <row r="5" spans="2:36" ht="16.5" customHeight="1">
      <c r="B5" s="318"/>
      <c r="C5" s="319"/>
      <c r="D5" s="319"/>
      <c r="E5" s="319"/>
      <c r="F5" s="319"/>
      <c r="G5" s="319"/>
      <c r="H5" s="319"/>
      <c r="I5" s="319"/>
      <c r="J5" s="319"/>
      <c r="K5" s="319"/>
      <c r="L5" s="320"/>
      <c r="M5" s="319"/>
      <c r="N5" s="319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1"/>
      <c r="AH5" s="322"/>
      <c r="AI5" s="317"/>
      <c r="AJ5" s="317"/>
    </row>
    <row r="6" spans="2:36" ht="16.5" customHeight="1">
      <c r="B6" s="318"/>
      <c r="C6" s="323" t="s">
        <v>118</v>
      </c>
      <c r="D6" s="324"/>
      <c r="E6" s="665" t="s">
        <v>185</v>
      </c>
      <c r="F6" s="666"/>
      <c r="G6" s="666"/>
      <c r="H6" s="666"/>
      <c r="I6" s="666"/>
      <c r="J6" s="666"/>
      <c r="K6" s="666"/>
      <c r="L6" s="666"/>
      <c r="M6" s="667"/>
      <c r="N6" s="319"/>
      <c r="O6" s="320"/>
      <c r="P6" s="323" t="s">
        <v>121</v>
      </c>
      <c r="Q6" s="668" t="s">
        <v>186</v>
      </c>
      <c r="R6" s="669"/>
      <c r="S6" s="669"/>
      <c r="T6" s="669"/>
      <c r="U6" s="669"/>
      <c r="V6" s="669"/>
      <c r="W6" s="669"/>
      <c r="X6" s="670"/>
      <c r="Y6" s="320"/>
      <c r="Z6" s="320"/>
      <c r="AA6" s="323" t="s">
        <v>133</v>
      </c>
      <c r="AB6" s="671" t="s">
        <v>187</v>
      </c>
      <c r="AC6" s="672"/>
      <c r="AD6" s="672"/>
      <c r="AE6" s="672"/>
      <c r="AF6" s="672"/>
      <c r="AG6" s="673"/>
      <c r="AH6" s="322"/>
      <c r="AI6" s="317"/>
      <c r="AJ6" s="317"/>
    </row>
    <row r="7" spans="2:36" ht="16.5" customHeight="1">
      <c r="B7" s="318"/>
      <c r="C7" s="505">
        <f>入力シート!$D$53</f>
        <v>0</v>
      </c>
      <c r="D7" s="506"/>
      <c r="E7" s="506"/>
      <c r="F7" s="506"/>
      <c r="G7" s="506"/>
      <c r="H7" s="506"/>
      <c r="I7" s="506"/>
      <c r="J7" s="506"/>
      <c r="K7" s="506"/>
      <c r="L7" s="506"/>
      <c r="M7" s="507"/>
      <c r="N7" s="319"/>
      <c r="O7" s="320"/>
      <c r="P7" s="505">
        <f>入力シート!$E$53</f>
        <v>100</v>
      </c>
      <c r="Q7" s="506"/>
      <c r="R7" s="506"/>
      <c r="S7" s="506"/>
      <c r="T7" s="506"/>
      <c r="U7" s="506"/>
      <c r="V7" s="506"/>
      <c r="W7" s="506"/>
      <c r="X7" s="507"/>
      <c r="Y7" s="320"/>
      <c r="Z7" s="320"/>
      <c r="AA7" s="505">
        <f>入力シート!$F$53</f>
        <v>0</v>
      </c>
      <c r="AB7" s="506"/>
      <c r="AC7" s="506"/>
      <c r="AD7" s="506"/>
      <c r="AE7" s="506"/>
      <c r="AF7" s="506"/>
      <c r="AG7" s="507"/>
      <c r="AH7" s="322"/>
      <c r="AI7" s="317"/>
      <c r="AJ7" s="317"/>
    </row>
    <row r="8" spans="2:36" ht="16.5" customHeight="1" thickBot="1">
      <c r="B8" s="325"/>
      <c r="C8" s="326"/>
      <c r="D8" s="326"/>
      <c r="E8" s="327"/>
      <c r="F8" s="326"/>
      <c r="G8" s="326"/>
      <c r="H8" s="326"/>
      <c r="I8" s="326"/>
      <c r="J8" s="326"/>
      <c r="K8" s="326"/>
      <c r="L8" s="327"/>
      <c r="M8" s="326"/>
      <c r="N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8"/>
      <c r="AH8" s="329"/>
      <c r="AI8" s="317"/>
      <c r="AJ8" s="317"/>
    </row>
    <row r="9" spans="2:36" s="330" customFormat="1" ht="16.5" customHeight="1">
      <c r="C9" s="331" t="s">
        <v>188</v>
      </c>
      <c r="D9" s="332"/>
      <c r="E9" s="332"/>
      <c r="F9" s="333"/>
      <c r="G9" s="332"/>
      <c r="H9" s="332"/>
      <c r="I9" s="334"/>
      <c r="J9" s="335"/>
      <c r="K9" s="332"/>
      <c r="L9" s="336"/>
      <c r="M9" s="336"/>
      <c r="N9" s="336"/>
      <c r="S9" s="335" t="s">
        <v>218</v>
      </c>
      <c r="AI9" s="334"/>
      <c r="AJ9" s="334"/>
    </row>
    <row r="10" spans="2:36" s="337" customFormat="1" ht="16.5" customHeight="1" thickBot="1">
      <c r="C10" s="338"/>
      <c r="D10" s="674" t="s">
        <v>134</v>
      </c>
      <c r="E10" s="675"/>
      <c r="F10" s="675"/>
      <c r="G10" s="675"/>
      <c r="H10" s="675"/>
      <c r="I10" s="676"/>
      <c r="J10" s="339"/>
      <c r="K10" s="338"/>
      <c r="L10" s="338"/>
      <c r="M10" s="340"/>
      <c r="N10" s="340"/>
      <c r="Q10" s="340"/>
      <c r="S10" s="341"/>
      <c r="T10" s="340"/>
      <c r="AC10" s="340"/>
      <c r="AD10" s="340"/>
      <c r="AI10" s="342"/>
      <c r="AJ10" s="342"/>
    </row>
    <row r="11" spans="2:36" ht="16.5" customHeight="1">
      <c r="B11" s="343" t="s">
        <v>107</v>
      </c>
      <c r="C11" s="344"/>
      <c r="D11" s="344"/>
      <c r="E11" s="344"/>
      <c r="F11" s="345"/>
      <c r="G11" s="345"/>
      <c r="H11" s="345"/>
      <c r="I11" s="345"/>
      <c r="J11" s="345"/>
      <c r="K11" s="345"/>
      <c r="L11" s="345"/>
      <c r="M11" s="345"/>
      <c r="N11" s="345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7"/>
      <c r="AI11" s="348"/>
      <c r="AJ11" s="348"/>
    </row>
    <row r="12" spans="2:36" ht="16.5" customHeight="1">
      <c r="B12" s="349"/>
      <c r="C12" s="323"/>
      <c r="D12" s="350"/>
      <c r="E12" s="350"/>
      <c r="F12" s="350"/>
      <c r="G12" s="351"/>
      <c r="H12" s="352"/>
      <c r="I12" s="351" t="s">
        <v>135</v>
      </c>
      <c r="J12" s="353">
        <f>'１次効果'!$L$53</f>
        <v>0</v>
      </c>
      <c r="K12" s="323" t="s">
        <v>135</v>
      </c>
      <c r="L12" s="350"/>
      <c r="M12" s="350"/>
      <c r="N12" s="350"/>
      <c r="O12" s="350"/>
      <c r="P12" s="350"/>
      <c r="Q12" s="350"/>
      <c r="R12" s="351" t="s">
        <v>136</v>
      </c>
      <c r="S12" s="508">
        <f>'１次効果'!$T$53</f>
        <v>100</v>
      </c>
      <c r="T12" s="677"/>
      <c r="U12" s="678"/>
      <c r="V12" s="350"/>
      <c r="W12" s="350"/>
      <c r="X12" s="350"/>
      <c r="Y12" s="350"/>
      <c r="Z12" s="350"/>
      <c r="AA12" s="350"/>
      <c r="AB12" s="350"/>
      <c r="AC12" s="351" t="s">
        <v>137</v>
      </c>
      <c r="AD12" s="679">
        <f>'１次効果'!V53</f>
        <v>0</v>
      </c>
      <c r="AE12" s="680"/>
      <c r="AF12" s="350"/>
      <c r="AG12" s="354"/>
      <c r="AH12" s="355"/>
      <c r="AI12" s="356"/>
      <c r="AJ12" s="356"/>
    </row>
    <row r="13" spans="2:36" ht="16.5" customHeight="1">
      <c r="B13" s="349"/>
      <c r="C13" s="357"/>
      <c r="D13" s="348"/>
      <c r="E13" s="348"/>
      <c r="F13" s="348"/>
      <c r="G13" s="348"/>
      <c r="H13" s="35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5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59"/>
      <c r="AH13" s="355"/>
      <c r="AI13" s="356"/>
      <c r="AJ13" s="356"/>
    </row>
    <row r="14" spans="2:36" ht="16.5" customHeight="1">
      <c r="B14" s="349"/>
      <c r="C14" s="357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58"/>
      <c r="Q14" s="358"/>
      <c r="R14" s="358" t="s">
        <v>189</v>
      </c>
      <c r="S14" s="360" t="s">
        <v>138</v>
      </c>
      <c r="T14" s="360"/>
      <c r="U14" s="361"/>
      <c r="V14" s="361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59"/>
      <c r="AH14" s="355"/>
    </row>
    <row r="15" spans="2:36" ht="16.5" customHeight="1">
      <c r="B15" s="349"/>
      <c r="C15" s="509">
        <f>'１次効果'!X53</f>
        <v>100</v>
      </c>
      <c r="D15" s="510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1"/>
      <c r="AH15" s="355"/>
    </row>
    <row r="16" spans="2:36" ht="16.5" customHeight="1" thickBot="1">
      <c r="B16" s="362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5"/>
      <c r="AD16" s="364"/>
      <c r="AE16" s="364"/>
      <c r="AF16" s="365"/>
      <c r="AG16" s="364"/>
      <c r="AH16" s="366"/>
    </row>
    <row r="17" spans="2:36" ht="16.5" customHeight="1">
      <c r="B17" s="344"/>
      <c r="C17" s="344"/>
      <c r="D17" s="367"/>
      <c r="E17" s="344"/>
      <c r="F17" s="344"/>
      <c r="G17" s="344"/>
      <c r="H17" s="344"/>
      <c r="I17" s="369" t="s">
        <v>139</v>
      </c>
      <c r="J17" s="344" t="s">
        <v>190</v>
      </c>
      <c r="K17" s="344"/>
      <c r="L17" s="344"/>
      <c r="M17" s="368"/>
      <c r="N17" s="681" t="s">
        <v>191</v>
      </c>
      <c r="O17" s="682"/>
      <c r="P17" s="682"/>
      <c r="Q17" s="685" t="s">
        <v>140</v>
      </c>
      <c r="R17" s="682"/>
      <c r="S17" s="682"/>
      <c r="T17" s="370"/>
      <c r="U17" s="371"/>
      <c r="V17" s="370"/>
      <c r="W17" s="371"/>
      <c r="X17" s="371"/>
      <c r="Y17" s="371"/>
      <c r="Z17" s="370"/>
      <c r="AA17" s="685" t="s">
        <v>141</v>
      </c>
      <c r="AB17" s="682"/>
      <c r="AC17" s="682"/>
      <c r="AD17" s="370"/>
      <c r="AE17" s="685" t="s">
        <v>142</v>
      </c>
      <c r="AF17" s="682"/>
      <c r="AG17" s="370"/>
      <c r="AH17" s="372"/>
    </row>
    <row r="18" spans="2:36" s="337" customFormat="1" ht="16.5" customHeight="1"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73"/>
      <c r="N18" s="683"/>
      <c r="O18" s="684"/>
      <c r="P18" s="684"/>
      <c r="Q18" s="684"/>
      <c r="R18" s="684"/>
      <c r="S18" s="684"/>
      <c r="T18" s="374"/>
      <c r="U18" s="374"/>
      <c r="V18" s="374"/>
      <c r="W18" s="374"/>
      <c r="X18" s="374"/>
      <c r="Y18" s="374"/>
      <c r="Z18" s="374"/>
      <c r="AA18" s="686"/>
      <c r="AB18" s="686"/>
      <c r="AC18" s="686"/>
      <c r="AD18" s="374"/>
      <c r="AE18" s="686"/>
      <c r="AF18" s="686"/>
      <c r="AG18" s="374"/>
      <c r="AH18" s="375"/>
    </row>
    <row r="19" spans="2:36" ht="16.5" customHeight="1">
      <c r="B19" s="376"/>
      <c r="C19" s="687" t="s">
        <v>192</v>
      </c>
      <c r="D19" s="688"/>
      <c r="E19" s="688"/>
      <c r="F19" s="688"/>
      <c r="G19" s="688"/>
      <c r="H19" s="688"/>
      <c r="I19" s="688"/>
      <c r="J19" s="689"/>
      <c r="K19" s="378"/>
      <c r="L19" s="397"/>
      <c r="M19" s="377"/>
      <c r="N19" s="692" t="s">
        <v>143</v>
      </c>
      <c r="O19" s="693"/>
      <c r="P19" s="693"/>
      <c r="Q19" s="693"/>
      <c r="R19" s="693"/>
      <c r="S19" s="693"/>
      <c r="T19" s="693"/>
      <c r="U19" s="693"/>
      <c r="V19" s="693"/>
      <c r="W19" s="693"/>
      <c r="X19" s="693"/>
      <c r="Y19" s="693"/>
      <c r="Z19" s="693"/>
      <c r="AA19" s="694"/>
      <c r="AB19" s="376"/>
      <c r="AC19" s="687" t="s">
        <v>144</v>
      </c>
      <c r="AD19" s="695"/>
      <c r="AE19" s="376"/>
      <c r="AF19" s="687" t="s">
        <v>145</v>
      </c>
      <c r="AG19" s="698"/>
      <c r="AH19" s="379"/>
    </row>
    <row r="20" spans="2:36" ht="16.5" customHeight="1">
      <c r="B20" s="376"/>
      <c r="C20" s="690"/>
      <c r="D20" s="686"/>
      <c r="E20" s="686"/>
      <c r="F20" s="686"/>
      <c r="G20" s="686"/>
      <c r="H20" s="686"/>
      <c r="I20" s="686"/>
      <c r="J20" s="691"/>
      <c r="K20" s="397"/>
      <c r="L20" s="397"/>
      <c r="M20" s="377"/>
      <c r="N20" s="701"/>
      <c r="O20" s="702"/>
      <c r="P20" s="703" t="s">
        <v>146</v>
      </c>
      <c r="Q20" s="693"/>
      <c r="R20" s="693"/>
      <c r="S20" s="693"/>
      <c r="T20" s="693"/>
      <c r="U20" s="693"/>
      <c r="V20" s="693"/>
      <c r="W20" s="693"/>
      <c r="X20" s="693"/>
      <c r="Y20" s="693"/>
      <c r="Z20" s="693"/>
      <c r="AA20" s="694"/>
      <c r="AB20" s="376"/>
      <c r="AC20" s="696"/>
      <c r="AD20" s="697"/>
      <c r="AE20" s="376"/>
      <c r="AF20" s="699"/>
      <c r="AG20" s="700"/>
      <c r="AH20" s="379"/>
    </row>
    <row r="21" spans="2:36" ht="16.5" customHeight="1">
      <c r="B21" s="376"/>
      <c r="C21" s="509">
        <f>'１次効果'!Z53</f>
        <v>69.488661542590577</v>
      </c>
      <c r="D21" s="517"/>
      <c r="E21" s="517"/>
      <c r="F21" s="517"/>
      <c r="G21" s="517"/>
      <c r="H21" s="517"/>
      <c r="I21" s="517"/>
      <c r="J21" s="518"/>
      <c r="K21" s="380"/>
      <c r="L21" s="381"/>
      <c r="M21" s="382"/>
      <c r="N21" s="512">
        <f t="array" ref="N21">MMULT(TRANSPOSE(各種係数!I8:I52),'１次効果'!X8:X52)</f>
        <v>30.5113384415396</v>
      </c>
      <c r="O21" s="513"/>
      <c r="P21" s="514">
        <f t="array" ref="P21">MMULT(TRANSPOSE(各種係数!J8:J52),'１次効果'!X8:X52)</f>
        <v>14.722881218649025</v>
      </c>
      <c r="Q21" s="515"/>
      <c r="R21" s="515"/>
      <c r="S21" s="515"/>
      <c r="T21" s="515"/>
      <c r="U21" s="515"/>
      <c r="V21" s="515"/>
      <c r="W21" s="515"/>
      <c r="X21" s="515"/>
      <c r="Y21" s="515"/>
      <c r="Z21" s="515"/>
      <c r="AA21" s="513"/>
      <c r="AB21" s="376"/>
      <c r="AC21" s="516">
        <f t="array" ref="AC21">MMULT(TRANSPOSE(各種係数!G8:G52),'１次効果'!X8:X52)*入力シート!L25</f>
        <v>226.12246597854667</v>
      </c>
      <c r="AD21" s="513"/>
      <c r="AE21" s="376"/>
      <c r="AF21" s="516">
        <f t="array" ref="AF21">MMULT(TRANSPOSE(各種係数!H8:H52),'１次効果'!X8:X52)*入力シート!L25</f>
        <v>219.58429668981009</v>
      </c>
      <c r="AG21" s="513"/>
      <c r="AH21" s="379"/>
    </row>
    <row r="22" spans="2:36" ht="16.5" customHeight="1" thickBot="1"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62"/>
      <c r="N22" s="363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6"/>
    </row>
    <row r="23" spans="2:36" ht="16.5" customHeight="1">
      <c r="B23" s="309"/>
      <c r="C23" s="309"/>
      <c r="D23" s="309"/>
      <c r="E23" s="309"/>
      <c r="F23" s="309"/>
      <c r="G23" s="309"/>
      <c r="H23" s="309"/>
      <c r="I23" s="383" t="s">
        <v>134</v>
      </c>
      <c r="K23" s="309"/>
      <c r="L23" s="309"/>
      <c r="M23" s="309"/>
      <c r="N23" s="309"/>
    </row>
    <row r="24" spans="2:36" ht="16.5" customHeight="1"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</row>
    <row r="25" spans="2:36" ht="16.5" customHeight="1">
      <c r="B25" s="309"/>
      <c r="C25" s="704" t="s">
        <v>193</v>
      </c>
      <c r="D25" s="705"/>
      <c r="E25" s="705"/>
      <c r="F25" s="705"/>
      <c r="G25" s="705"/>
      <c r="H25" s="705"/>
      <c r="I25" s="705"/>
      <c r="J25" s="705"/>
      <c r="K25" s="705"/>
      <c r="L25" s="705"/>
      <c r="M25" s="705"/>
      <c r="N25" s="705"/>
      <c r="O25" s="705"/>
      <c r="P25" s="705"/>
      <c r="Q25" s="706"/>
      <c r="R25" s="710" t="s">
        <v>147</v>
      </c>
      <c r="S25" s="376"/>
      <c r="T25" s="376"/>
      <c r="U25" s="309"/>
      <c r="V25" s="704" t="s">
        <v>194</v>
      </c>
      <c r="W25" s="713"/>
      <c r="X25" s="713"/>
      <c r="Y25" s="713"/>
      <c r="Z25" s="713"/>
      <c r="AA25" s="713"/>
      <c r="AB25" s="713"/>
      <c r="AC25" s="713"/>
      <c r="AD25" s="713"/>
      <c r="AE25" s="713"/>
      <c r="AF25" s="713"/>
      <c r="AG25" s="713"/>
      <c r="AH25" s="714"/>
    </row>
    <row r="26" spans="2:36" ht="16.5" customHeight="1">
      <c r="B26" s="309"/>
      <c r="C26" s="707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708"/>
      <c r="P26" s="708"/>
      <c r="Q26" s="709"/>
      <c r="R26" s="711"/>
      <c r="S26" s="376"/>
      <c r="T26" s="376"/>
      <c r="U26" s="309"/>
      <c r="V26" s="715"/>
      <c r="W26" s="716"/>
      <c r="X26" s="716"/>
      <c r="Y26" s="716"/>
      <c r="Z26" s="716"/>
      <c r="AA26" s="716"/>
      <c r="AB26" s="716"/>
      <c r="AC26" s="716"/>
      <c r="AD26" s="716"/>
      <c r="AE26" s="716"/>
      <c r="AF26" s="716"/>
      <c r="AG26" s="716"/>
      <c r="AH26" s="717"/>
    </row>
    <row r="27" spans="2:36" ht="16.5" customHeight="1">
      <c r="B27" s="309"/>
      <c r="C27" s="509">
        <f>'１次効果'!AB53</f>
        <v>25.771582970285756</v>
      </c>
      <c r="D27" s="519"/>
      <c r="E27" s="519"/>
      <c r="F27" s="519"/>
      <c r="G27" s="519"/>
      <c r="H27" s="519"/>
      <c r="I27" s="519"/>
      <c r="J27" s="519"/>
      <c r="K27" s="519"/>
      <c r="L27" s="519"/>
      <c r="M27" s="519"/>
      <c r="N27" s="519"/>
      <c r="O27" s="519"/>
      <c r="P27" s="519"/>
      <c r="Q27" s="520"/>
      <c r="R27" s="712"/>
      <c r="S27" s="376"/>
      <c r="T27" s="376"/>
      <c r="U27" s="309"/>
      <c r="V27" s="521">
        <f>P21+E39</f>
        <v>21.114948093126959</v>
      </c>
      <c r="W27" s="522"/>
      <c r="X27" s="522"/>
      <c r="Y27" s="522"/>
      <c r="Z27" s="522"/>
      <c r="AA27" s="522"/>
      <c r="AB27" s="522"/>
      <c r="AC27" s="522"/>
      <c r="AD27" s="522"/>
      <c r="AE27" s="522"/>
      <c r="AF27" s="522"/>
      <c r="AG27" s="522"/>
      <c r="AH27" s="523"/>
    </row>
    <row r="28" spans="2:36" ht="16.5" customHeight="1">
      <c r="B28" s="309"/>
      <c r="C28" s="376"/>
      <c r="D28" s="376"/>
      <c r="E28" s="376"/>
      <c r="F28" s="376"/>
      <c r="G28" s="376"/>
      <c r="H28" s="376"/>
      <c r="I28" s="384" t="s">
        <v>148</v>
      </c>
      <c r="J28" s="309"/>
      <c r="K28" s="309"/>
      <c r="L28" s="309"/>
      <c r="M28" s="309"/>
      <c r="N28" s="309"/>
    </row>
    <row r="29" spans="2:36" ht="16.5" customHeight="1" thickBot="1">
      <c r="C29" s="385"/>
      <c r="D29" s="385"/>
      <c r="E29" s="376"/>
      <c r="F29" s="376"/>
      <c r="G29" s="376"/>
      <c r="H29" s="376"/>
      <c r="I29" s="386"/>
      <c r="K29" s="309"/>
      <c r="L29" s="309"/>
      <c r="M29" s="309"/>
      <c r="N29" s="309"/>
      <c r="Z29" s="387" t="s">
        <v>219</v>
      </c>
      <c r="AA29" s="388"/>
    </row>
    <row r="30" spans="2:36" ht="16.5" customHeight="1">
      <c r="B30" s="389" t="s">
        <v>149</v>
      </c>
      <c r="C30" s="390"/>
      <c r="D30" s="390"/>
      <c r="E30" s="390"/>
      <c r="F30" s="390"/>
      <c r="G30" s="390"/>
      <c r="H30" s="391"/>
      <c r="I30" s="391"/>
      <c r="J30" s="391"/>
      <c r="K30" s="391"/>
      <c r="L30" s="391"/>
      <c r="M30" s="391"/>
      <c r="N30" s="391"/>
      <c r="O30" s="391"/>
      <c r="P30" s="392"/>
      <c r="Q30" s="392"/>
      <c r="R30" s="392"/>
      <c r="S30" s="392"/>
      <c r="T30" s="393"/>
      <c r="Z30" s="337" t="s">
        <v>150</v>
      </c>
      <c r="AA30" s="337"/>
      <c r="AI30" s="394"/>
      <c r="AJ30" s="394"/>
    </row>
    <row r="31" spans="2:36" ht="16.5" customHeight="1">
      <c r="B31" s="395"/>
      <c r="C31" s="718" t="s">
        <v>151</v>
      </c>
      <c r="D31" s="693"/>
      <c r="E31" s="693"/>
      <c r="F31" s="693"/>
      <c r="G31" s="693"/>
      <c r="H31" s="693"/>
      <c r="I31" s="693"/>
      <c r="J31" s="693"/>
      <c r="K31" s="693"/>
      <c r="L31" s="693"/>
      <c r="M31" s="693"/>
      <c r="N31" s="693"/>
      <c r="O31" s="693"/>
      <c r="P31" s="693"/>
      <c r="Q31" s="693"/>
      <c r="R31" s="693"/>
      <c r="S31" s="694"/>
      <c r="T31" s="396"/>
      <c r="U31" s="309"/>
      <c r="W31" s="720" t="s">
        <v>220</v>
      </c>
      <c r="X31" s="713"/>
      <c r="Y31" s="713"/>
      <c r="Z31" s="713"/>
      <c r="AA31" s="713"/>
      <c r="AB31" s="713"/>
      <c r="AC31" s="713"/>
      <c r="AD31" s="713"/>
      <c r="AE31" s="713"/>
      <c r="AF31" s="713"/>
      <c r="AG31" s="713"/>
      <c r="AH31" s="714"/>
      <c r="AI31" s="394"/>
      <c r="AJ31" s="394"/>
    </row>
    <row r="32" spans="2:36" ht="16.5" customHeight="1">
      <c r="B32" s="395"/>
      <c r="C32" s="701"/>
      <c r="D32" s="719"/>
      <c r="E32" s="719"/>
      <c r="F32" s="719"/>
      <c r="G32" s="719"/>
      <c r="H32" s="719"/>
      <c r="I32" s="719"/>
      <c r="J32" s="719"/>
      <c r="K32" s="719"/>
      <c r="L32" s="719"/>
      <c r="M32" s="719"/>
      <c r="N32" s="719"/>
      <c r="O32" s="719"/>
      <c r="P32" s="719"/>
      <c r="Q32" s="719"/>
      <c r="R32" s="719"/>
      <c r="S32" s="702"/>
      <c r="T32" s="396"/>
      <c r="U32" s="309"/>
      <c r="W32" s="715"/>
      <c r="X32" s="716"/>
      <c r="Y32" s="716"/>
      <c r="Z32" s="716"/>
      <c r="AA32" s="716"/>
      <c r="AB32" s="716"/>
      <c r="AC32" s="716"/>
      <c r="AD32" s="716"/>
      <c r="AE32" s="716"/>
      <c r="AF32" s="716"/>
      <c r="AG32" s="716"/>
      <c r="AH32" s="717"/>
      <c r="AI32" s="398"/>
      <c r="AJ32" s="398"/>
    </row>
    <row r="33" spans="2:36" ht="16.5" customHeight="1">
      <c r="B33" s="395"/>
      <c r="C33" s="509">
        <f>'１次効果'!AD53</f>
        <v>36.4863950421677</v>
      </c>
      <c r="D33" s="519"/>
      <c r="E33" s="519"/>
      <c r="F33" s="519"/>
      <c r="G33" s="519"/>
      <c r="H33" s="519"/>
      <c r="I33" s="519"/>
      <c r="J33" s="519"/>
      <c r="K33" s="519"/>
      <c r="L33" s="519"/>
      <c r="M33" s="519"/>
      <c r="N33" s="519"/>
      <c r="O33" s="519"/>
      <c r="P33" s="519"/>
      <c r="Q33" s="519"/>
      <c r="R33" s="519"/>
      <c r="S33" s="525"/>
      <c r="T33" s="396"/>
      <c r="U33" s="309"/>
      <c r="W33" s="521">
        <f>入力シート!L3*V27</f>
        <v>11.98530906651691</v>
      </c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3"/>
    </row>
    <row r="34" spans="2:36" s="330" customFormat="1" ht="16.5" customHeight="1">
      <c r="B34" s="399"/>
      <c r="C34" s="332"/>
      <c r="D34" s="332"/>
      <c r="E34" s="400" t="s">
        <v>195</v>
      </c>
      <c r="F34" s="332"/>
      <c r="G34" s="332"/>
      <c r="H34" s="332"/>
      <c r="I34" s="400" t="s">
        <v>196</v>
      </c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401"/>
    </row>
    <row r="35" spans="2:36" ht="16.5" customHeight="1">
      <c r="B35" s="395"/>
      <c r="C35" s="338"/>
      <c r="D35" s="338"/>
      <c r="E35" s="342" t="s">
        <v>152</v>
      </c>
      <c r="F35" s="338"/>
      <c r="G35" s="338"/>
      <c r="H35" s="338"/>
      <c r="I35" s="338" t="s">
        <v>153</v>
      </c>
      <c r="J35" s="340"/>
      <c r="K35" s="338"/>
      <c r="L35" s="338"/>
      <c r="M35" s="338"/>
      <c r="N35" s="338"/>
      <c r="O35" s="342" t="s">
        <v>141</v>
      </c>
      <c r="P35" s="340"/>
      <c r="Q35" s="338"/>
      <c r="R35" s="342" t="s">
        <v>154</v>
      </c>
      <c r="S35" s="338"/>
      <c r="T35" s="402"/>
      <c r="Z35" s="387" t="s">
        <v>221</v>
      </c>
      <c r="AA35" s="387"/>
      <c r="AB35" s="388" t="s">
        <v>197</v>
      </c>
    </row>
    <row r="36" spans="2:36" ht="16.5" customHeight="1">
      <c r="B36" s="395"/>
      <c r="C36" s="338"/>
      <c r="D36" s="338"/>
      <c r="E36" s="309"/>
      <c r="F36" s="338"/>
      <c r="G36" s="338"/>
      <c r="H36" s="338"/>
      <c r="I36" s="309"/>
      <c r="J36" s="338"/>
      <c r="K36" s="338"/>
      <c r="L36" s="338"/>
      <c r="M36" s="376"/>
      <c r="N36" s="376"/>
      <c r="O36" s="338"/>
      <c r="P36" s="376"/>
      <c r="Q36" s="376"/>
      <c r="R36" s="338"/>
      <c r="S36" s="376"/>
      <c r="T36" s="402"/>
      <c r="AI36" s="348"/>
      <c r="AJ36" s="348"/>
    </row>
    <row r="37" spans="2:36" ht="16.5" customHeight="1">
      <c r="B37" s="395"/>
      <c r="C37" s="692" t="s">
        <v>155</v>
      </c>
      <c r="D37" s="693"/>
      <c r="E37" s="693"/>
      <c r="F37" s="693"/>
      <c r="G37" s="693"/>
      <c r="H37" s="693"/>
      <c r="I37" s="693"/>
      <c r="J37" s="693"/>
      <c r="K37" s="693"/>
      <c r="L37" s="693"/>
      <c r="M37" s="694"/>
      <c r="N37" s="403"/>
      <c r="O37" s="687" t="s">
        <v>156</v>
      </c>
      <c r="P37" s="695"/>
      <c r="Q37" s="376"/>
      <c r="R37" s="687" t="s">
        <v>157</v>
      </c>
      <c r="S37" s="698"/>
      <c r="T37" s="396"/>
      <c r="W37" s="704" t="s">
        <v>198</v>
      </c>
      <c r="X37" s="713"/>
      <c r="Y37" s="713"/>
      <c r="Z37" s="713"/>
      <c r="AA37" s="713"/>
      <c r="AB37" s="713"/>
      <c r="AC37" s="713"/>
      <c r="AD37" s="713"/>
      <c r="AE37" s="713"/>
      <c r="AF37" s="713"/>
      <c r="AG37" s="713"/>
      <c r="AH37" s="714"/>
      <c r="AI37" s="348"/>
      <c r="AJ37" s="348"/>
    </row>
    <row r="38" spans="2:36" ht="16.5" customHeight="1">
      <c r="B38" s="395"/>
      <c r="C38" s="404"/>
      <c r="D38" s="394"/>
      <c r="E38" s="721" t="s">
        <v>158</v>
      </c>
      <c r="F38" s="722"/>
      <c r="G38" s="722"/>
      <c r="H38" s="722"/>
      <c r="I38" s="722"/>
      <c r="J38" s="722"/>
      <c r="K38" s="722"/>
      <c r="L38" s="722"/>
      <c r="M38" s="723"/>
      <c r="N38" s="403"/>
      <c r="O38" s="696"/>
      <c r="P38" s="697"/>
      <c r="Q38" s="376"/>
      <c r="R38" s="699"/>
      <c r="S38" s="700"/>
      <c r="T38" s="396"/>
      <c r="W38" s="715"/>
      <c r="X38" s="716"/>
      <c r="Y38" s="716"/>
      <c r="Z38" s="716"/>
      <c r="AA38" s="716"/>
      <c r="AB38" s="716"/>
      <c r="AC38" s="716"/>
      <c r="AD38" s="716"/>
      <c r="AE38" s="716"/>
      <c r="AF38" s="716"/>
      <c r="AG38" s="716"/>
      <c r="AH38" s="717"/>
      <c r="AI38" s="398"/>
      <c r="AJ38" s="398"/>
    </row>
    <row r="39" spans="2:36" ht="16.5" customHeight="1">
      <c r="B39" s="395"/>
      <c r="C39" s="509">
        <f t="array" ref="C39">MMULT(TRANSPOSE(各種係数!I8:I52),'１次効果'!AD8:AD52)</f>
        <v>15.682641375466597</v>
      </c>
      <c r="D39" s="526"/>
      <c r="E39" s="527">
        <f t="array" ref="E39">MMULT(TRANSPOSE(各種係数!J8:J52),'１次効果'!AD8:AD52)</f>
        <v>6.3920668744779325</v>
      </c>
      <c r="F39" s="515"/>
      <c r="G39" s="515"/>
      <c r="H39" s="515"/>
      <c r="I39" s="515"/>
      <c r="J39" s="515"/>
      <c r="K39" s="515"/>
      <c r="L39" s="515"/>
      <c r="M39" s="513"/>
      <c r="N39" s="403"/>
      <c r="O39" s="516">
        <f t="array" ref="O39">MMULT(TRANSPOSE(各種係数!G8:G52),'１次効果'!$AD8:$AD52)*入力シート!L25</f>
        <v>134.22757072590329</v>
      </c>
      <c r="P39" s="513"/>
      <c r="Q39" s="376"/>
      <c r="R39" s="516">
        <f t="array" ref="R39">MMULT(TRANSPOSE(各種係数!H8:H52),'１次効果'!$AD8:$AD52)*入力シート!L25</f>
        <v>128.07291201450312</v>
      </c>
      <c r="S39" s="513"/>
      <c r="T39" s="396"/>
      <c r="W39" s="521">
        <f>各種係数!K53*W33</f>
        <v>11.98530906651691</v>
      </c>
      <c r="X39" s="515"/>
      <c r="Y39" s="515"/>
      <c r="Z39" s="515"/>
      <c r="AA39" s="515"/>
      <c r="AB39" s="515"/>
      <c r="AC39" s="515"/>
      <c r="AD39" s="515"/>
      <c r="AE39" s="515"/>
      <c r="AF39" s="515"/>
      <c r="AG39" s="515"/>
      <c r="AH39" s="513"/>
    </row>
    <row r="40" spans="2:36" ht="16.5" customHeight="1" thickBot="1">
      <c r="B40" s="405"/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7"/>
      <c r="Q40" s="407"/>
      <c r="R40" s="407"/>
      <c r="S40" s="407"/>
      <c r="T40" s="408"/>
    </row>
    <row r="41" spans="2:36" ht="16.5" customHeight="1" thickBot="1">
      <c r="C41" s="385"/>
      <c r="D41" s="376"/>
      <c r="E41" s="376"/>
      <c r="F41" s="376"/>
      <c r="G41" s="376"/>
      <c r="H41" s="376"/>
      <c r="I41" s="309"/>
      <c r="J41" s="309"/>
      <c r="Z41" s="387" t="s">
        <v>199</v>
      </c>
    </row>
    <row r="42" spans="2:36" ht="16.5" customHeight="1">
      <c r="B42" s="409" t="s">
        <v>159</v>
      </c>
      <c r="C42" s="410"/>
      <c r="D42" s="410"/>
      <c r="E42" s="410"/>
      <c r="F42" s="410"/>
      <c r="G42" s="410"/>
      <c r="H42" s="411"/>
      <c r="I42" s="411"/>
      <c r="J42" s="411"/>
      <c r="K42" s="412"/>
      <c r="L42" s="412"/>
      <c r="M42" s="412"/>
      <c r="N42" s="412"/>
      <c r="O42" s="412"/>
      <c r="P42" s="412"/>
      <c r="Q42" s="412"/>
      <c r="R42" s="413"/>
      <c r="AI42" s="394"/>
      <c r="AJ42" s="394"/>
    </row>
    <row r="43" spans="2:36" ht="16.5" customHeight="1">
      <c r="B43" s="414"/>
      <c r="C43" s="718" t="s">
        <v>160</v>
      </c>
      <c r="D43" s="693"/>
      <c r="E43" s="693"/>
      <c r="F43" s="693"/>
      <c r="G43" s="693"/>
      <c r="H43" s="693"/>
      <c r="I43" s="693"/>
      <c r="J43" s="693"/>
      <c r="K43" s="693"/>
      <c r="L43" s="693"/>
      <c r="M43" s="693"/>
      <c r="N43" s="693"/>
      <c r="O43" s="693"/>
      <c r="P43" s="693"/>
      <c r="Q43" s="694"/>
      <c r="R43" s="415"/>
      <c r="S43" s="348"/>
      <c r="T43" s="348"/>
      <c r="U43" s="348"/>
      <c r="V43" s="416"/>
      <c r="W43" s="704" t="s">
        <v>222</v>
      </c>
      <c r="X43" s="713"/>
      <c r="Y43" s="713"/>
      <c r="Z43" s="713"/>
      <c r="AA43" s="713"/>
      <c r="AB43" s="713"/>
      <c r="AC43" s="713"/>
      <c r="AD43" s="713"/>
      <c r="AE43" s="713"/>
      <c r="AF43" s="713"/>
      <c r="AG43" s="724"/>
      <c r="AH43" s="727" t="s">
        <v>147</v>
      </c>
      <c r="AI43" s="394"/>
      <c r="AJ43" s="394"/>
    </row>
    <row r="44" spans="2:36" ht="16.5" customHeight="1">
      <c r="B44" s="414"/>
      <c r="C44" s="701"/>
      <c r="D44" s="719"/>
      <c r="E44" s="719"/>
      <c r="F44" s="719"/>
      <c r="G44" s="719"/>
      <c r="H44" s="719"/>
      <c r="I44" s="719"/>
      <c r="J44" s="719"/>
      <c r="K44" s="719"/>
      <c r="L44" s="719"/>
      <c r="M44" s="719"/>
      <c r="N44" s="719"/>
      <c r="O44" s="719"/>
      <c r="P44" s="719"/>
      <c r="Q44" s="702"/>
      <c r="R44" s="415"/>
      <c r="S44" s="336" t="s">
        <v>200</v>
      </c>
      <c r="U44" s="348"/>
      <c r="V44" s="417"/>
      <c r="W44" s="715"/>
      <c r="X44" s="725"/>
      <c r="Y44" s="725"/>
      <c r="Z44" s="725"/>
      <c r="AA44" s="725"/>
      <c r="AB44" s="725"/>
      <c r="AC44" s="725"/>
      <c r="AD44" s="725"/>
      <c r="AE44" s="725"/>
      <c r="AF44" s="716"/>
      <c r="AG44" s="726"/>
      <c r="AH44" s="728"/>
      <c r="AI44" s="398"/>
      <c r="AJ44" s="398"/>
    </row>
    <row r="45" spans="2:36" ht="16.5" customHeight="1">
      <c r="B45" s="414"/>
      <c r="C45" s="509">
        <f>'２次効果'!R53</f>
        <v>11.309561624298668</v>
      </c>
      <c r="D45" s="519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25"/>
      <c r="R45" s="418"/>
      <c r="S45" s="419" t="s">
        <v>161</v>
      </c>
      <c r="U45" s="403"/>
      <c r="W45" s="521">
        <f>'２次効果'!P53</f>
        <v>8.8186309010577677</v>
      </c>
      <c r="X45" s="522"/>
      <c r="Y45" s="522"/>
      <c r="Z45" s="522"/>
      <c r="AA45" s="522"/>
      <c r="AB45" s="522"/>
      <c r="AC45" s="522"/>
      <c r="AD45" s="522"/>
      <c r="AE45" s="522"/>
      <c r="AF45" s="522"/>
      <c r="AG45" s="524"/>
      <c r="AH45" s="729"/>
    </row>
    <row r="46" spans="2:36" ht="16.5" customHeight="1" thickBot="1">
      <c r="B46" s="414"/>
      <c r="C46" s="332"/>
      <c r="D46" s="332"/>
      <c r="E46" s="400" t="s">
        <v>195</v>
      </c>
      <c r="F46" s="332"/>
      <c r="G46" s="332"/>
      <c r="H46" s="332"/>
      <c r="I46" s="400" t="s">
        <v>196</v>
      </c>
      <c r="J46" s="332"/>
      <c r="K46" s="332"/>
      <c r="L46" s="332"/>
      <c r="M46" s="332"/>
      <c r="N46" s="332"/>
      <c r="O46" s="332"/>
      <c r="P46" s="332"/>
      <c r="Q46" s="403"/>
      <c r="R46" s="420"/>
    </row>
    <row r="47" spans="2:36" ht="16.5" customHeight="1">
      <c r="B47" s="414"/>
      <c r="C47" s="338"/>
      <c r="D47" s="338"/>
      <c r="E47" s="342" t="s">
        <v>152</v>
      </c>
      <c r="F47" s="338"/>
      <c r="G47" s="338"/>
      <c r="H47" s="338"/>
      <c r="I47" s="338" t="s">
        <v>153</v>
      </c>
      <c r="J47" s="421"/>
      <c r="K47" s="338"/>
      <c r="L47" s="338"/>
      <c r="M47" s="342" t="s">
        <v>162</v>
      </c>
      <c r="N47" s="338"/>
      <c r="O47" s="422" t="s">
        <v>223</v>
      </c>
      <c r="P47" s="337"/>
      <c r="Q47" s="403"/>
      <c r="R47" s="420"/>
      <c r="V47" s="423" t="s">
        <v>163</v>
      </c>
      <c r="W47" s="424"/>
      <c r="X47" s="424"/>
      <c r="Y47" s="424"/>
      <c r="Z47" s="424"/>
      <c r="AA47" s="425"/>
      <c r="AB47" s="426"/>
      <c r="AC47" s="425"/>
      <c r="AD47" s="425"/>
      <c r="AE47" s="425"/>
      <c r="AF47" s="425"/>
      <c r="AG47" s="425"/>
      <c r="AH47" s="427"/>
    </row>
    <row r="48" spans="2:36" ht="16.5" customHeight="1">
      <c r="B48" s="414"/>
      <c r="C48" s="376"/>
      <c r="D48" s="376"/>
      <c r="E48" s="376"/>
      <c r="F48" s="376"/>
      <c r="G48" s="376"/>
      <c r="H48" s="376"/>
      <c r="I48" s="376"/>
      <c r="J48" s="338"/>
      <c r="K48" s="376"/>
      <c r="L48" s="376"/>
      <c r="M48" s="338"/>
      <c r="N48" s="376"/>
      <c r="O48" s="376"/>
      <c r="P48" s="338"/>
      <c r="Q48" s="403"/>
      <c r="R48" s="420"/>
      <c r="V48" s="428"/>
      <c r="W48" s="429"/>
      <c r="X48" s="429"/>
      <c r="Y48" s="429"/>
      <c r="Z48" s="429"/>
      <c r="AA48" s="430"/>
      <c r="AB48" s="430"/>
      <c r="AC48" s="429"/>
      <c r="AD48" s="429"/>
      <c r="AE48" s="429"/>
      <c r="AF48" s="429"/>
      <c r="AG48" s="429"/>
      <c r="AH48" s="431"/>
      <c r="AI48" s="432"/>
      <c r="AJ48" s="432"/>
    </row>
    <row r="49" spans="2:36" ht="16.5" customHeight="1">
      <c r="B49" s="414"/>
      <c r="C49" s="692" t="s">
        <v>164</v>
      </c>
      <c r="D49" s="693"/>
      <c r="E49" s="693"/>
      <c r="F49" s="693"/>
      <c r="G49" s="693"/>
      <c r="H49" s="693"/>
      <c r="I49" s="693"/>
      <c r="J49" s="694"/>
      <c r="K49" s="378"/>
      <c r="L49" s="376"/>
      <c r="M49" s="687" t="s">
        <v>165</v>
      </c>
      <c r="N49" s="695"/>
      <c r="O49" s="376"/>
      <c r="P49" s="687" t="s">
        <v>166</v>
      </c>
      <c r="Q49" s="698"/>
      <c r="R49" s="418"/>
      <c r="V49" s="428"/>
      <c r="W49" s="429"/>
      <c r="X49" s="687" t="s">
        <v>76</v>
      </c>
      <c r="Y49" s="695"/>
      <c r="Z49" s="687" t="s">
        <v>167</v>
      </c>
      <c r="AA49" s="695"/>
      <c r="AB49" s="687" t="s">
        <v>168</v>
      </c>
      <c r="AC49" s="695"/>
      <c r="AD49" s="687" t="s">
        <v>169</v>
      </c>
      <c r="AE49" s="695"/>
      <c r="AF49" s="687" t="s">
        <v>170</v>
      </c>
      <c r="AG49" s="695"/>
      <c r="AH49" s="431"/>
      <c r="AI49" s="432"/>
      <c r="AJ49" s="432"/>
    </row>
    <row r="50" spans="2:36" ht="16.5" customHeight="1">
      <c r="B50" s="414"/>
      <c r="C50" s="357"/>
      <c r="D50" s="348"/>
      <c r="E50" s="730" t="s">
        <v>171</v>
      </c>
      <c r="F50" s="722"/>
      <c r="G50" s="722"/>
      <c r="H50" s="722"/>
      <c r="I50" s="722"/>
      <c r="J50" s="723"/>
      <c r="K50" s="433"/>
      <c r="L50" s="376"/>
      <c r="M50" s="696"/>
      <c r="N50" s="697"/>
      <c r="O50" s="376"/>
      <c r="P50" s="699"/>
      <c r="Q50" s="700"/>
      <c r="R50" s="418"/>
      <c r="V50" s="428"/>
      <c r="W50" s="429"/>
      <c r="X50" s="696"/>
      <c r="Y50" s="697"/>
      <c r="Z50" s="696"/>
      <c r="AA50" s="697"/>
      <c r="AB50" s="696"/>
      <c r="AC50" s="697"/>
      <c r="AD50" s="696"/>
      <c r="AE50" s="697"/>
      <c r="AF50" s="696"/>
      <c r="AG50" s="697"/>
      <c r="AH50" s="431"/>
      <c r="AI50" s="432"/>
      <c r="AJ50" s="432"/>
    </row>
    <row r="51" spans="2:36" ht="15.95" customHeight="1">
      <c r="B51" s="414"/>
      <c r="C51" s="509">
        <f t="array" ref="C51">MMULT(TRANSPOSE(各種係数!I8:I52),'２次効果'!R8:R52)</f>
        <v>7.6279197922752049</v>
      </c>
      <c r="D51" s="526"/>
      <c r="E51" s="527">
        <f t="array" ref="E51">MMULT(TRANSPOSE(各種係数!J8:J52),'２次効果'!R8:R52)</f>
        <v>2.6773011467301329</v>
      </c>
      <c r="F51" s="515"/>
      <c r="G51" s="515"/>
      <c r="H51" s="515"/>
      <c r="I51" s="515"/>
      <c r="J51" s="513"/>
      <c r="K51" s="434"/>
      <c r="L51" s="376"/>
      <c r="M51" s="516">
        <f t="array" ref="M51">MMULT(TRANSPOSE(各種係数!G8:G52),'２次効果'!R8:R52)*入力シート!L25</f>
        <v>83.176854054749924</v>
      </c>
      <c r="N51" s="513"/>
      <c r="O51" s="376"/>
      <c r="P51" s="516">
        <f t="array" ref="P51">MMULT(TRANSPOSE(各種係数!H8:H52),'２次効果'!R8:R52)*入力シート!L25</f>
        <v>74.570456778858727</v>
      </c>
      <c r="Q51" s="513"/>
      <c r="R51" s="418"/>
      <c r="S51" s="435"/>
      <c r="V51" s="428"/>
      <c r="W51" s="429"/>
      <c r="X51" s="505">
        <f>C15+C33+C45</f>
        <v>147.7959566664664</v>
      </c>
      <c r="Y51" s="511"/>
      <c r="Z51" s="505">
        <f>N21+C39+C51</f>
        <v>53.821899609281402</v>
      </c>
      <c r="AA51" s="511"/>
      <c r="AB51" s="505">
        <f>P21+E39+E51</f>
        <v>23.792249239857092</v>
      </c>
      <c r="AC51" s="511"/>
      <c r="AD51" s="516">
        <f>AC21+O39+M51</f>
        <v>443.52689075919989</v>
      </c>
      <c r="AE51" s="528"/>
      <c r="AF51" s="516">
        <f>AF21+R39+P51</f>
        <v>422.22766548317196</v>
      </c>
      <c r="AG51" s="528"/>
      <c r="AH51" s="431"/>
    </row>
    <row r="52" spans="2:36" ht="15.95" customHeight="1" thickBot="1">
      <c r="B52" s="436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8"/>
      <c r="P52" s="438"/>
      <c r="Q52" s="438"/>
      <c r="R52" s="439"/>
      <c r="V52" s="440"/>
      <c r="W52" s="441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2"/>
    </row>
    <row r="53" spans="2:36" ht="29.25" customHeight="1"/>
    <row r="54" spans="2:36" ht="13.5">
      <c r="B54" s="731" t="s">
        <v>172</v>
      </c>
      <c r="C54" s="732"/>
      <c r="D54" s="733" t="s">
        <v>173</v>
      </c>
      <c r="E54" s="734"/>
      <c r="F54" s="734"/>
      <c r="G54" s="734"/>
      <c r="H54" s="734"/>
      <c r="I54" s="734"/>
      <c r="J54" s="734"/>
      <c r="K54" s="734"/>
      <c r="L54" s="734"/>
      <c r="M54" s="734"/>
      <c r="N54" s="734"/>
      <c r="O54" s="735"/>
      <c r="P54" s="736" t="s">
        <v>201</v>
      </c>
      <c r="Q54" s="734"/>
      <c r="R54" s="734"/>
      <c r="S54" s="734"/>
      <c r="T54" s="734"/>
      <c r="U54" s="734"/>
      <c r="V54" s="734"/>
      <c r="W54" s="734"/>
      <c r="X54" s="734"/>
      <c r="Y54" s="734"/>
      <c r="Z54" s="734"/>
      <c r="AA54" s="734"/>
      <c r="AB54" s="734"/>
      <c r="AC54" s="734"/>
      <c r="AD54" s="734"/>
      <c r="AE54" s="735"/>
      <c r="AF54" s="731" t="s">
        <v>174</v>
      </c>
      <c r="AG54" s="732"/>
      <c r="AH54" s="732"/>
    </row>
    <row r="55" spans="2:36" ht="125.25" customHeight="1">
      <c r="B55" s="737" t="s">
        <v>175</v>
      </c>
      <c r="C55" s="732"/>
      <c r="D55" s="738" t="s">
        <v>176</v>
      </c>
      <c r="E55" s="739"/>
      <c r="F55" s="739"/>
      <c r="G55" s="739"/>
      <c r="H55" s="739"/>
      <c r="I55" s="739"/>
      <c r="J55" s="739"/>
      <c r="K55" s="739"/>
      <c r="L55" s="739"/>
      <c r="M55" s="739"/>
      <c r="N55" s="739"/>
      <c r="O55" s="740"/>
      <c r="P55" s="741" t="s">
        <v>202</v>
      </c>
      <c r="Q55" s="739"/>
      <c r="R55" s="739"/>
      <c r="S55" s="739"/>
      <c r="T55" s="739"/>
      <c r="U55" s="739"/>
      <c r="V55" s="739"/>
      <c r="W55" s="739"/>
      <c r="X55" s="739"/>
      <c r="Y55" s="739"/>
      <c r="Z55" s="739"/>
      <c r="AA55" s="739"/>
      <c r="AB55" s="739"/>
      <c r="AC55" s="739"/>
      <c r="AD55" s="739"/>
      <c r="AE55" s="740"/>
      <c r="AF55" s="742" t="s">
        <v>132</v>
      </c>
      <c r="AG55" s="743"/>
      <c r="AH55" s="744"/>
    </row>
    <row r="56" spans="2:36" ht="93" customHeight="1">
      <c r="B56" s="737" t="s">
        <v>177</v>
      </c>
      <c r="C56" s="732"/>
      <c r="D56" s="738" t="s">
        <v>178</v>
      </c>
      <c r="E56" s="739"/>
      <c r="F56" s="739"/>
      <c r="G56" s="739"/>
      <c r="H56" s="739"/>
      <c r="I56" s="739"/>
      <c r="J56" s="739"/>
      <c r="K56" s="739"/>
      <c r="L56" s="739"/>
      <c r="M56" s="739"/>
      <c r="N56" s="739"/>
      <c r="O56" s="740"/>
      <c r="P56" s="741" t="s">
        <v>224</v>
      </c>
      <c r="Q56" s="73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739"/>
      <c r="AC56" s="739"/>
      <c r="AD56" s="739"/>
      <c r="AE56" s="740"/>
      <c r="AF56" s="742" t="s">
        <v>203</v>
      </c>
      <c r="AG56" s="743"/>
      <c r="AH56" s="744"/>
    </row>
    <row r="57" spans="2:36" ht="112.5" customHeight="1">
      <c r="B57" s="737" t="s">
        <v>179</v>
      </c>
      <c r="C57" s="732"/>
      <c r="D57" s="738" t="s">
        <v>180</v>
      </c>
      <c r="E57" s="739"/>
      <c r="F57" s="739"/>
      <c r="G57" s="739"/>
      <c r="H57" s="739"/>
      <c r="I57" s="739"/>
      <c r="J57" s="739"/>
      <c r="K57" s="739"/>
      <c r="L57" s="739"/>
      <c r="M57" s="739"/>
      <c r="N57" s="739"/>
      <c r="O57" s="740"/>
      <c r="P57" s="741" t="s">
        <v>225</v>
      </c>
      <c r="Q57" s="739"/>
      <c r="R57" s="739"/>
      <c r="S57" s="739"/>
      <c r="T57" s="739"/>
      <c r="U57" s="739"/>
      <c r="V57" s="739"/>
      <c r="W57" s="739"/>
      <c r="X57" s="739"/>
      <c r="Y57" s="739"/>
      <c r="Z57" s="739"/>
      <c r="AA57" s="739"/>
      <c r="AB57" s="739"/>
      <c r="AC57" s="739"/>
      <c r="AD57" s="739"/>
      <c r="AE57" s="740"/>
      <c r="AF57" s="742" t="s">
        <v>226</v>
      </c>
      <c r="AG57" s="743"/>
      <c r="AH57" s="744"/>
    </row>
    <row r="58" spans="2:36" ht="135.94999999999999" customHeight="1">
      <c r="B58" s="737" t="s">
        <v>181</v>
      </c>
      <c r="C58" s="732"/>
      <c r="D58" s="738" t="s">
        <v>204</v>
      </c>
      <c r="E58" s="745"/>
      <c r="F58" s="745"/>
      <c r="G58" s="745"/>
      <c r="H58" s="745"/>
      <c r="I58" s="745"/>
      <c r="J58" s="745"/>
      <c r="K58" s="745"/>
      <c r="L58" s="745"/>
      <c r="M58" s="745"/>
      <c r="N58" s="745"/>
      <c r="O58" s="746"/>
      <c r="P58" s="747" t="s">
        <v>205</v>
      </c>
      <c r="Q58" s="745"/>
      <c r="R58" s="745"/>
      <c r="S58" s="745"/>
      <c r="T58" s="745"/>
      <c r="U58" s="745"/>
      <c r="V58" s="745"/>
      <c r="W58" s="745"/>
      <c r="X58" s="745"/>
      <c r="Y58" s="745"/>
      <c r="Z58" s="745"/>
      <c r="AA58" s="745"/>
      <c r="AB58" s="745"/>
      <c r="AC58" s="745"/>
      <c r="AD58" s="745"/>
      <c r="AE58" s="746"/>
      <c r="AF58" s="742" t="s">
        <v>227</v>
      </c>
      <c r="AG58" s="743"/>
      <c r="AH58" s="744"/>
    </row>
    <row r="59" spans="2:36" ht="45.95" customHeight="1">
      <c r="B59" s="737" t="s">
        <v>182</v>
      </c>
      <c r="C59" s="732"/>
      <c r="D59" s="738" t="s">
        <v>206</v>
      </c>
      <c r="E59" s="745"/>
      <c r="F59" s="745"/>
      <c r="G59" s="745"/>
      <c r="H59" s="745"/>
      <c r="I59" s="745"/>
      <c r="J59" s="745"/>
      <c r="K59" s="745"/>
      <c r="L59" s="745"/>
      <c r="M59" s="745"/>
      <c r="N59" s="745"/>
      <c r="O59" s="746"/>
      <c r="P59" s="747" t="s">
        <v>228</v>
      </c>
      <c r="Q59" s="745"/>
      <c r="R59" s="745"/>
      <c r="S59" s="745"/>
      <c r="T59" s="745"/>
      <c r="U59" s="745"/>
      <c r="V59" s="745"/>
      <c r="W59" s="745"/>
      <c r="X59" s="745"/>
      <c r="Y59" s="745"/>
      <c r="Z59" s="745"/>
      <c r="AA59" s="745"/>
      <c r="AB59" s="745"/>
      <c r="AC59" s="745"/>
      <c r="AD59" s="745"/>
      <c r="AE59" s="746"/>
      <c r="AF59" s="742" t="s">
        <v>183</v>
      </c>
      <c r="AG59" s="743"/>
      <c r="AH59" s="744"/>
    </row>
  </sheetData>
  <mergeCells count="63">
    <mergeCell ref="B56:C56"/>
    <mergeCell ref="D56:O56"/>
    <mergeCell ref="P56:AE56"/>
    <mergeCell ref="AF56:AH56"/>
    <mergeCell ref="B59:C59"/>
    <mergeCell ref="D59:O59"/>
    <mergeCell ref="P59:AE59"/>
    <mergeCell ref="AF59:AH59"/>
    <mergeCell ref="B57:C57"/>
    <mergeCell ref="D57:O57"/>
    <mergeCell ref="P57:AE57"/>
    <mergeCell ref="AF57:AH57"/>
    <mergeCell ref="B58:C58"/>
    <mergeCell ref="D58:O58"/>
    <mergeCell ref="P58:AE58"/>
    <mergeCell ref="AF58:AH58"/>
    <mergeCell ref="B54:C54"/>
    <mergeCell ref="D54:O54"/>
    <mergeCell ref="P54:AE54"/>
    <mergeCell ref="AF54:AH54"/>
    <mergeCell ref="B55:C55"/>
    <mergeCell ref="D55:O55"/>
    <mergeCell ref="P55:AE55"/>
    <mergeCell ref="AF55:AH55"/>
    <mergeCell ref="C43:Q44"/>
    <mergeCell ref="W43:AG44"/>
    <mergeCell ref="AH43:AH45"/>
    <mergeCell ref="AD49:AE50"/>
    <mergeCell ref="AF49:AG50"/>
    <mergeCell ref="E50:J50"/>
    <mergeCell ref="C49:J49"/>
    <mergeCell ref="M49:N50"/>
    <mergeCell ref="P49:Q50"/>
    <mergeCell ref="X49:Y50"/>
    <mergeCell ref="Z49:AA50"/>
    <mergeCell ref="AB49:AC50"/>
    <mergeCell ref="C37:M37"/>
    <mergeCell ref="O37:P38"/>
    <mergeCell ref="R37:S38"/>
    <mergeCell ref="W37:AH38"/>
    <mergeCell ref="E38:M38"/>
    <mergeCell ref="C25:Q26"/>
    <mergeCell ref="R25:R27"/>
    <mergeCell ref="V25:AH26"/>
    <mergeCell ref="C31:S32"/>
    <mergeCell ref="W31:AH32"/>
    <mergeCell ref="C19:J20"/>
    <mergeCell ref="N19:AA19"/>
    <mergeCell ref="AC19:AD20"/>
    <mergeCell ref="AF19:AG20"/>
    <mergeCell ref="N20:O20"/>
    <mergeCell ref="P20:AA20"/>
    <mergeCell ref="T12:U12"/>
    <mergeCell ref="AD12:AE12"/>
    <mergeCell ref="N17:P18"/>
    <mergeCell ref="Q17:S18"/>
    <mergeCell ref="AA17:AC18"/>
    <mergeCell ref="AE17:AF18"/>
    <mergeCell ref="B1:L1"/>
    <mergeCell ref="E6:M6"/>
    <mergeCell ref="Q6:X6"/>
    <mergeCell ref="AB6:AG6"/>
    <mergeCell ref="D10:I10"/>
  </mergeCells>
  <phoneticPr fontId="1"/>
  <pageMargins left="0.7" right="0.7" top="0.75" bottom="0.75" header="0.3" footer="0.3"/>
  <pageSetup paperSize="9" scale="57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D53"/>
  <sheetViews>
    <sheetView showGridLines="0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/>
  <cols>
    <col min="1" max="1" width="4.625" style="158" customWidth="1"/>
    <col min="2" max="2" width="24.875" style="158" customWidth="1"/>
    <col min="3" max="3" width="2.625" style="158" customWidth="1"/>
    <col min="4" max="4" width="11.125" style="158" customWidth="1"/>
    <col min="5" max="5" width="2.625" style="158" customWidth="1"/>
    <col min="6" max="6" width="11.125" style="158" customWidth="1"/>
    <col min="7" max="7" width="2.625" style="158" customWidth="1"/>
    <col min="8" max="8" width="11.125" style="158" customWidth="1"/>
    <col min="9" max="9" width="2.625" style="158" customWidth="1"/>
    <col min="10" max="10" width="11.125" style="158" customWidth="1"/>
    <col min="11" max="11" width="2.625" style="158" customWidth="1"/>
    <col min="12" max="12" width="11.125" style="158" customWidth="1"/>
    <col min="13" max="13" width="5" style="158" customWidth="1"/>
    <col min="14" max="14" width="11.125" style="158" customWidth="1"/>
    <col min="15" max="15" width="2.625" style="158" customWidth="1"/>
    <col min="16" max="16" width="11.125" style="158" customWidth="1"/>
    <col min="17" max="17" width="2.625" style="158" customWidth="1"/>
    <col min="18" max="18" width="11.125" style="158" customWidth="1"/>
    <col min="19" max="19" width="2.625" style="158" customWidth="1"/>
    <col min="20" max="20" width="11.125" style="158" customWidth="1"/>
    <col min="21" max="21" width="3.625" style="158" customWidth="1"/>
    <col min="22" max="22" width="11.625" style="158" customWidth="1"/>
    <col min="23" max="23" width="3.625" style="158" customWidth="1"/>
    <col min="24" max="24" width="11.625" style="158" customWidth="1"/>
    <col min="25" max="25" width="3.625" style="158" customWidth="1"/>
    <col min="26" max="26" width="11.75" style="158" customWidth="1"/>
    <col min="27" max="27" width="3.125" style="158" customWidth="1"/>
    <col min="28" max="28" width="11.625" style="158" customWidth="1"/>
    <col min="29" max="29" width="3.5" style="158" customWidth="1"/>
    <col min="30" max="30" width="11.75" style="158" customWidth="1"/>
    <col min="31" max="16384" width="9" style="158"/>
  </cols>
  <sheetData>
    <row r="1" spans="1:30" ht="15" thickTop="1" thickBot="1">
      <c r="C1" s="159"/>
      <c r="D1" s="249" t="s">
        <v>104</v>
      </c>
      <c r="E1" s="250"/>
      <c r="F1" s="250"/>
      <c r="G1" s="250"/>
      <c r="H1" s="250"/>
      <c r="I1" s="250"/>
      <c r="J1" s="250"/>
      <c r="K1" s="250"/>
      <c r="L1" s="251"/>
      <c r="M1" s="184" t="s">
        <v>77</v>
      </c>
      <c r="N1" s="252" t="s">
        <v>105</v>
      </c>
      <c r="O1" s="253"/>
      <c r="P1" s="253"/>
      <c r="Q1" s="253"/>
      <c r="R1" s="253"/>
      <c r="S1" s="253"/>
      <c r="T1" s="254"/>
      <c r="U1" s="184" t="s">
        <v>77</v>
      </c>
      <c r="V1" s="255" t="s">
        <v>106</v>
      </c>
      <c r="W1" s="184" t="s">
        <v>78</v>
      </c>
      <c r="X1" s="256" t="s">
        <v>107</v>
      </c>
      <c r="Y1" s="220" t="s">
        <v>88</v>
      </c>
      <c r="Z1" s="221" t="s">
        <v>73</v>
      </c>
      <c r="AA1" s="222"/>
      <c r="AB1" s="223"/>
      <c r="AC1" s="220" t="s">
        <v>88</v>
      </c>
      <c r="AD1" s="257" t="s">
        <v>108</v>
      </c>
    </row>
    <row r="2" spans="1:30" ht="15.2" customHeight="1" thickTop="1">
      <c r="A2" s="164" t="s">
        <v>73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</row>
    <row r="3" spans="1:30" s="166" customFormat="1" ht="26.25" customHeight="1">
      <c r="A3" s="258" t="s">
        <v>109</v>
      </c>
      <c r="C3" s="167"/>
      <c r="D3" s="167"/>
      <c r="E3" s="167"/>
      <c r="F3" s="167"/>
      <c r="G3" s="167"/>
      <c r="H3" s="167"/>
      <c r="I3" s="167"/>
      <c r="J3" s="167"/>
      <c r="K3" s="197"/>
      <c r="L3" s="231" t="s">
        <v>126</v>
      </c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97"/>
      <c r="Z3" s="259" t="s">
        <v>127</v>
      </c>
      <c r="AA3" s="197"/>
      <c r="AB3" s="231" t="s">
        <v>126</v>
      </c>
      <c r="AC3" s="197"/>
      <c r="AD3" s="260" t="s">
        <v>128</v>
      </c>
    </row>
    <row r="4" spans="1:30" ht="14.25" thickBot="1">
      <c r="B4" s="169" t="str">
        <f>"単位："&amp;入力シート!L20</f>
        <v>単位：億円</v>
      </c>
      <c r="C4" s="159"/>
      <c r="D4" s="159"/>
      <c r="E4" s="159"/>
      <c r="F4" s="159"/>
      <c r="G4" s="159"/>
      <c r="H4" s="159"/>
      <c r="I4" s="159"/>
      <c r="J4" s="159"/>
      <c r="K4" s="171"/>
      <c r="L4" s="172" t="s">
        <v>75</v>
      </c>
      <c r="M4" s="159"/>
      <c r="N4" s="159"/>
      <c r="O4" s="159"/>
      <c r="P4" s="159"/>
      <c r="Q4" s="159"/>
      <c r="R4" s="159"/>
      <c r="S4" s="159"/>
      <c r="T4" s="261"/>
      <c r="U4" s="159"/>
      <c r="V4" s="159"/>
      <c r="W4" s="159"/>
      <c r="X4" s="170"/>
      <c r="Y4" s="171"/>
      <c r="Z4" s="172" t="s">
        <v>75</v>
      </c>
      <c r="AA4" s="171"/>
      <c r="AB4" s="172" t="s">
        <v>75</v>
      </c>
      <c r="AC4" s="171"/>
      <c r="AD4" s="172" t="s">
        <v>75</v>
      </c>
    </row>
    <row r="5" spans="1:30">
      <c r="A5" s="174"/>
      <c r="B5" s="175"/>
      <c r="C5" s="159"/>
      <c r="D5" s="262" t="s">
        <v>91</v>
      </c>
      <c r="E5" s="159"/>
      <c r="F5" s="263" t="s">
        <v>129</v>
      </c>
      <c r="G5" s="159"/>
      <c r="H5" s="263" t="s">
        <v>130</v>
      </c>
      <c r="I5" s="159"/>
      <c r="J5" s="262" t="str">
        <f>$D5</f>
        <v>需要増加額</v>
      </c>
      <c r="K5" s="159"/>
      <c r="L5" s="262" t="s">
        <v>110</v>
      </c>
      <c r="M5" s="159"/>
      <c r="N5" s="264" t="str">
        <f>$D5</f>
        <v>需要増加額</v>
      </c>
      <c r="O5" s="159"/>
      <c r="P5" s="263" t="s">
        <v>24</v>
      </c>
      <c r="Q5" s="159"/>
      <c r="R5" s="263" t="s">
        <v>25</v>
      </c>
      <c r="S5" s="159"/>
      <c r="T5" s="264" t="str">
        <f>$L5</f>
        <v>県内需要</v>
      </c>
      <c r="U5" s="159"/>
      <c r="V5" s="265" t="str">
        <f>$L5</f>
        <v>県内需要</v>
      </c>
      <c r="W5" s="159"/>
      <c r="X5" s="266" t="s">
        <v>111</v>
      </c>
      <c r="Y5" s="159"/>
      <c r="Z5" s="235" t="s">
        <v>91</v>
      </c>
      <c r="AA5" s="159"/>
      <c r="AB5" s="235" t="str">
        <f>$Z5</f>
        <v>需要増加額</v>
      </c>
      <c r="AC5" s="159"/>
      <c r="AD5" s="267" t="s">
        <v>76</v>
      </c>
    </row>
    <row r="6" spans="1:30">
      <c r="A6" s="181" t="s">
        <v>131</v>
      </c>
      <c r="B6" s="182"/>
      <c r="C6" s="159"/>
      <c r="D6" s="268" t="s">
        <v>112</v>
      </c>
      <c r="E6" s="184" t="s">
        <v>113</v>
      </c>
      <c r="F6" s="269"/>
      <c r="G6" s="184" t="s">
        <v>113</v>
      </c>
      <c r="H6" s="269"/>
      <c r="I6" s="184" t="s">
        <v>78</v>
      </c>
      <c r="J6" s="268" t="str">
        <f>$D6</f>
        <v>(区分不明)</v>
      </c>
      <c r="K6" s="159"/>
      <c r="L6" s="268" t="str">
        <f>$D6</f>
        <v>(区分不明)</v>
      </c>
      <c r="M6" s="270"/>
      <c r="N6" s="271" t="s">
        <v>114</v>
      </c>
      <c r="O6" s="220" t="s">
        <v>113</v>
      </c>
      <c r="P6" s="269"/>
      <c r="Q6" s="220" t="s">
        <v>113</v>
      </c>
      <c r="R6" s="269"/>
      <c r="S6" s="220" t="s">
        <v>78</v>
      </c>
      <c r="T6" s="271" t="str">
        <f>$N6</f>
        <v>(県内のみ)</v>
      </c>
      <c r="U6" s="270"/>
      <c r="V6" s="272" t="str">
        <f>"("&amp;V1&amp;")"</f>
        <v>(生産者価格)</v>
      </c>
      <c r="W6" s="273"/>
      <c r="X6" s="274" t="str">
        <f>"("&amp;X1&amp;")"</f>
        <v>(直接効果)</v>
      </c>
      <c r="Y6" s="159"/>
      <c r="Z6" s="240" t="s">
        <v>115</v>
      </c>
      <c r="AA6" s="159"/>
      <c r="AB6" s="240" t="s">
        <v>116</v>
      </c>
      <c r="AC6" s="159"/>
      <c r="AD6" s="275" t="s">
        <v>117</v>
      </c>
    </row>
    <row r="7" spans="1:30" ht="14.25" customHeight="1" thickBot="1">
      <c r="A7" s="189"/>
      <c r="B7" s="190"/>
      <c r="C7" s="159"/>
      <c r="D7" s="276" t="s">
        <v>118</v>
      </c>
      <c r="E7" s="159"/>
      <c r="F7" s="277" t="str">
        <f>各種係数!D7</f>
        <v>cm</v>
      </c>
      <c r="G7" s="159"/>
      <c r="H7" s="277" t="str">
        <f>各種係数!E7</f>
        <v>tm</v>
      </c>
      <c r="I7" s="159"/>
      <c r="J7" s="278" t="s">
        <v>119</v>
      </c>
      <c r="K7" s="159"/>
      <c r="L7" s="276" t="s">
        <v>120</v>
      </c>
      <c r="M7" s="159"/>
      <c r="N7" s="279" t="s">
        <v>121</v>
      </c>
      <c r="O7" s="159"/>
      <c r="P7" s="277" t="str">
        <f>各種係数!D7</f>
        <v>cm</v>
      </c>
      <c r="Q7" s="159"/>
      <c r="R7" s="277" t="str">
        <f>各種係数!E7</f>
        <v>tm</v>
      </c>
      <c r="S7" s="159"/>
      <c r="T7" s="279" t="s">
        <v>122</v>
      </c>
      <c r="U7" s="159"/>
      <c r="V7" s="280" t="s">
        <v>123</v>
      </c>
      <c r="W7" s="159"/>
      <c r="X7" s="281" t="s">
        <v>124</v>
      </c>
      <c r="Y7" s="159"/>
      <c r="Z7" s="245" t="str">
        <f>"A"&amp;X7</f>
        <v>AF</v>
      </c>
      <c r="AA7" s="159"/>
      <c r="AB7" s="245" t="str">
        <f>"("&amp;各種係数!F7&amp;")×"&amp;Z7</f>
        <v>(I-m)×AF</v>
      </c>
      <c r="AC7" s="159"/>
      <c r="AD7" s="282" t="s">
        <v>125</v>
      </c>
    </row>
    <row r="8" spans="1:30" ht="15.2" customHeight="1">
      <c r="A8" s="196" t="s">
        <v>252</v>
      </c>
      <c r="B8" s="601" t="s">
        <v>253</v>
      </c>
      <c r="D8" s="283">
        <f>入力シート!D8</f>
        <v>0</v>
      </c>
      <c r="E8" s="284"/>
      <c r="F8" s="285">
        <f>D8*各種係数!$D8</f>
        <v>0</v>
      </c>
      <c r="G8" s="286"/>
      <c r="H8" s="285">
        <f>D8*各種係数!$E8</f>
        <v>0</v>
      </c>
      <c r="I8" s="284"/>
      <c r="J8" s="283">
        <f>D8-F8-H8</f>
        <v>0</v>
      </c>
      <c r="K8" s="284"/>
      <c r="L8" s="283">
        <f>J8*各種係数!$F8</f>
        <v>0</v>
      </c>
      <c r="M8" s="284"/>
      <c r="N8" s="283">
        <f>入力シート!E8</f>
        <v>0</v>
      </c>
      <c r="O8" s="284"/>
      <c r="P8" s="285">
        <f>N8*各種係数!$D8</f>
        <v>0</v>
      </c>
      <c r="Q8" s="286"/>
      <c r="R8" s="285">
        <f>N8*各種係数!$E8</f>
        <v>0</v>
      </c>
      <c r="S8" s="284"/>
      <c r="T8" s="283">
        <f t="shared" ref="T8:T52" si="0">N8-P8-R8</f>
        <v>0</v>
      </c>
      <c r="U8" s="284"/>
      <c r="V8" s="283">
        <f>入力シート!F8</f>
        <v>0</v>
      </c>
      <c r="W8" s="284"/>
      <c r="X8" s="287">
        <f>L8+T8+V8</f>
        <v>0</v>
      </c>
      <c r="Y8" s="284"/>
      <c r="Z8" s="283">
        <f t="array" ref="Z8:Z52">MMULT(投入係数!D5:AV49,'１次効果'!X8:X52)</f>
        <v>7.8198637642109257E-4</v>
      </c>
      <c r="AA8" s="284"/>
      <c r="AB8" s="283">
        <f>各種係数!$F8*'１次効果'!Z8</f>
        <v>2.7914944950870702E-4</v>
      </c>
      <c r="AC8" s="284"/>
      <c r="AD8" s="288">
        <f t="array" ref="AD8:AD52">MMULT('逆行列(IM)'!D5:AV49,'１次効果'!AB8:AB52)</f>
        <v>5.2127132132870069E-3</v>
      </c>
    </row>
    <row r="9" spans="1:30" ht="15.2" customHeight="1">
      <c r="A9" s="196" t="s">
        <v>254</v>
      </c>
      <c r="B9" s="601" t="s">
        <v>255</v>
      </c>
      <c r="D9" s="289">
        <f>入力シート!D9</f>
        <v>0</v>
      </c>
      <c r="E9" s="284"/>
      <c r="F9" s="290">
        <f>D9*各種係数!$D9</f>
        <v>0</v>
      </c>
      <c r="G9" s="286"/>
      <c r="H9" s="290">
        <f>D9*各種係数!$E9</f>
        <v>0</v>
      </c>
      <c r="I9" s="284"/>
      <c r="J9" s="289">
        <f t="shared" ref="J9:J52" si="1">D9-F9-H9</f>
        <v>0</v>
      </c>
      <c r="K9" s="284"/>
      <c r="L9" s="289">
        <f>J9*各種係数!$F9</f>
        <v>0</v>
      </c>
      <c r="M9" s="284"/>
      <c r="N9" s="289">
        <f>入力シート!E9</f>
        <v>0</v>
      </c>
      <c r="O9" s="284"/>
      <c r="P9" s="290">
        <f>N9*各種係数!$D9</f>
        <v>0</v>
      </c>
      <c r="Q9" s="286"/>
      <c r="R9" s="290">
        <f>N9*各種係数!$E9</f>
        <v>0</v>
      </c>
      <c r="S9" s="284"/>
      <c r="T9" s="289">
        <f t="shared" si="0"/>
        <v>0</v>
      </c>
      <c r="U9" s="284"/>
      <c r="V9" s="289">
        <f>入力シート!F9</f>
        <v>0</v>
      </c>
      <c r="W9" s="284"/>
      <c r="X9" s="291">
        <f t="shared" ref="X9:X52" si="2">L9+T9+V9</f>
        <v>0</v>
      </c>
      <c r="Y9" s="284"/>
      <c r="Z9" s="289">
        <v>1.1561461328314392E-2</v>
      </c>
      <c r="AA9" s="284"/>
      <c r="AB9" s="289">
        <f>各種係数!$F9*'１次効果'!Z9</f>
        <v>1.7157258889321706E-4</v>
      </c>
      <c r="AC9" s="284"/>
      <c r="AD9" s="292">
        <v>1.3051619920151143E-2</v>
      </c>
    </row>
    <row r="10" spans="1:30" ht="15.2" customHeight="1">
      <c r="A10" s="196" t="s">
        <v>256</v>
      </c>
      <c r="B10" s="601" t="s">
        <v>257</v>
      </c>
      <c r="D10" s="289">
        <f>入力シート!D10</f>
        <v>0</v>
      </c>
      <c r="E10" s="284"/>
      <c r="F10" s="290">
        <f>D10*各種係数!$D10</f>
        <v>0</v>
      </c>
      <c r="G10" s="286"/>
      <c r="H10" s="290">
        <f>D10*各種係数!$E10</f>
        <v>0</v>
      </c>
      <c r="I10" s="284"/>
      <c r="J10" s="289">
        <f t="shared" si="1"/>
        <v>0</v>
      </c>
      <c r="K10" s="284"/>
      <c r="L10" s="289">
        <f>J10*各種係数!$F10</f>
        <v>0</v>
      </c>
      <c r="M10" s="284"/>
      <c r="N10" s="289">
        <f>入力シート!E10</f>
        <v>0</v>
      </c>
      <c r="O10" s="284"/>
      <c r="P10" s="290">
        <f>N10*各種係数!$D10</f>
        <v>0</v>
      </c>
      <c r="Q10" s="286"/>
      <c r="R10" s="290">
        <f>N10*各種係数!$E10</f>
        <v>0</v>
      </c>
      <c r="S10" s="284"/>
      <c r="T10" s="289">
        <f t="shared" si="0"/>
        <v>0</v>
      </c>
      <c r="U10" s="284"/>
      <c r="V10" s="289">
        <f>入力シート!F10</f>
        <v>0</v>
      </c>
      <c r="W10" s="284"/>
      <c r="X10" s="291">
        <f t="shared" si="2"/>
        <v>0</v>
      </c>
      <c r="Y10" s="284"/>
      <c r="Z10" s="289">
        <v>1.0402103654555063E-3</v>
      </c>
      <c r="AA10" s="284"/>
      <c r="AB10" s="289">
        <f>各種係数!$F10*'１次効果'!Z10</f>
        <v>2.886604602799591E-4</v>
      </c>
      <c r="AC10" s="284"/>
      <c r="AD10" s="292">
        <v>2.1964000927622777E-3</v>
      </c>
    </row>
    <row r="11" spans="1:30" ht="15.2" customHeight="1">
      <c r="A11" s="196" t="s">
        <v>258</v>
      </c>
      <c r="B11" s="601" t="s">
        <v>259</v>
      </c>
      <c r="D11" s="289">
        <f>入力シート!D11</f>
        <v>0</v>
      </c>
      <c r="E11" s="284"/>
      <c r="F11" s="290">
        <f>D11*各種係数!$D11</f>
        <v>0</v>
      </c>
      <c r="G11" s="286"/>
      <c r="H11" s="290">
        <f>D11*各種係数!$E11</f>
        <v>0</v>
      </c>
      <c r="I11" s="284"/>
      <c r="J11" s="289">
        <f t="shared" si="1"/>
        <v>0</v>
      </c>
      <c r="K11" s="284"/>
      <c r="L11" s="289">
        <f>J11*各種係数!$F11</f>
        <v>0</v>
      </c>
      <c r="M11" s="284"/>
      <c r="N11" s="289">
        <f>入力シート!E11</f>
        <v>0</v>
      </c>
      <c r="O11" s="284"/>
      <c r="P11" s="290">
        <f>N11*各種係数!$D11</f>
        <v>0</v>
      </c>
      <c r="Q11" s="286"/>
      <c r="R11" s="290">
        <f>N11*各種係数!$E11</f>
        <v>0</v>
      </c>
      <c r="S11" s="284"/>
      <c r="T11" s="289">
        <f t="shared" si="0"/>
        <v>0</v>
      </c>
      <c r="U11" s="284"/>
      <c r="V11" s="289">
        <f>入力シート!F11</f>
        <v>0</v>
      </c>
      <c r="W11" s="284"/>
      <c r="X11" s="291">
        <f t="shared" si="2"/>
        <v>0</v>
      </c>
      <c r="Y11" s="284"/>
      <c r="Z11" s="289">
        <v>5.8291672514123913E-2</v>
      </c>
      <c r="AA11" s="284"/>
      <c r="AB11" s="289">
        <f>各種係数!$F11*'１次効果'!Z11</f>
        <v>1.6862855416768852E-2</v>
      </c>
      <c r="AC11" s="284"/>
      <c r="AD11" s="292">
        <v>2.5229545447316665E-2</v>
      </c>
    </row>
    <row r="12" spans="1:30" ht="15.2" customHeight="1">
      <c r="A12" s="205" t="s">
        <v>260</v>
      </c>
      <c r="B12" s="601" t="s">
        <v>261</v>
      </c>
      <c r="D12" s="293">
        <f>入力シート!D12</f>
        <v>0</v>
      </c>
      <c r="E12" s="284"/>
      <c r="F12" s="294">
        <f>D12*各種係数!$D12</f>
        <v>0</v>
      </c>
      <c r="G12" s="286"/>
      <c r="H12" s="294">
        <f>D12*各種係数!$E12</f>
        <v>0</v>
      </c>
      <c r="I12" s="284"/>
      <c r="J12" s="293">
        <f t="shared" si="1"/>
        <v>0</v>
      </c>
      <c r="K12" s="284"/>
      <c r="L12" s="293">
        <f>J12*各種係数!$F12</f>
        <v>0</v>
      </c>
      <c r="M12" s="284"/>
      <c r="N12" s="293">
        <f>入力シート!E12</f>
        <v>0</v>
      </c>
      <c r="O12" s="284"/>
      <c r="P12" s="294">
        <f>N12*各種係数!$D12</f>
        <v>0</v>
      </c>
      <c r="Q12" s="286"/>
      <c r="R12" s="294">
        <f>N12*各種係数!$E12</f>
        <v>0</v>
      </c>
      <c r="S12" s="284"/>
      <c r="T12" s="293">
        <f t="shared" si="0"/>
        <v>0</v>
      </c>
      <c r="U12" s="284"/>
      <c r="V12" s="293">
        <f>入力シート!F12</f>
        <v>0</v>
      </c>
      <c r="W12" s="284"/>
      <c r="X12" s="295">
        <f t="shared" si="2"/>
        <v>0</v>
      </c>
      <c r="Y12" s="284"/>
      <c r="Z12" s="293">
        <v>0.14056218822337696</v>
      </c>
      <c r="AA12" s="284"/>
      <c r="AB12" s="293">
        <f>各種係数!$F12*'１次効果'!Z12</f>
        <v>2.4932206467201866E-2</v>
      </c>
      <c r="AC12" s="284"/>
      <c r="AD12" s="296">
        <v>3.2528377812701501E-2</v>
      </c>
    </row>
    <row r="13" spans="1:30" ht="15.2" customHeight="1">
      <c r="A13" s="196" t="s">
        <v>262</v>
      </c>
      <c r="B13" s="602" t="s">
        <v>263</v>
      </c>
      <c r="D13" s="289">
        <f>入力シート!D13</f>
        <v>0</v>
      </c>
      <c r="E13" s="284"/>
      <c r="F13" s="290">
        <f>D13*各種係数!$D13</f>
        <v>0</v>
      </c>
      <c r="G13" s="286"/>
      <c r="H13" s="290">
        <f>D13*各種係数!$E13</f>
        <v>0</v>
      </c>
      <c r="I13" s="284"/>
      <c r="J13" s="289">
        <f t="shared" si="1"/>
        <v>0</v>
      </c>
      <c r="K13" s="284"/>
      <c r="L13" s="289">
        <f>J13*各種係数!$F13</f>
        <v>0</v>
      </c>
      <c r="M13" s="284"/>
      <c r="N13" s="289">
        <f>入力シート!E13</f>
        <v>0</v>
      </c>
      <c r="O13" s="284"/>
      <c r="P13" s="290">
        <f>N13*各種係数!$D13</f>
        <v>0</v>
      </c>
      <c r="Q13" s="286"/>
      <c r="R13" s="290">
        <f>N13*各種係数!$E13</f>
        <v>0</v>
      </c>
      <c r="S13" s="284"/>
      <c r="T13" s="289">
        <f t="shared" si="0"/>
        <v>0</v>
      </c>
      <c r="U13" s="284"/>
      <c r="V13" s="289">
        <f>入力シート!F13</f>
        <v>0</v>
      </c>
      <c r="W13" s="284"/>
      <c r="X13" s="291">
        <f t="shared" si="2"/>
        <v>0</v>
      </c>
      <c r="Y13" s="284"/>
      <c r="Z13" s="289">
        <v>2.366192455722526E-2</v>
      </c>
      <c r="AA13" s="284"/>
      <c r="AB13" s="289">
        <f>各種係数!$F13*'１次効果'!Z13</f>
        <v>1.4244989147653942E-2</v>
      </c>
      <c r="AC13" s="284"/>
      <c r="AD13" s="292">
        <v>3.2664775800985459E-2</v>
      </c>
    </row>
    <row r="14" spans="1:30" ht="15.2" customHeight="1">
      <c r="A14" s="196" t="s">
        <v>264</v>
      </c>
      <c r="B14" s="601" t="s">
        <v>265</v>
      </c>
      <c r="D14" s="289">
        <f>入力シート!D14</f>
        <v>0</v>
      </c>
      <c r="E14" s="284"/>
      <c r="F14" s="290">
        <f>D14*各種係数!$D14</f>
        <v>0</v>
      </c>
      <c r="G14" s="286"/>
      <c r="H14" s="290">
        <f>D14*各種係数!$E14</f>
        <v>0</v>
      </c>
      <c r="I14" s="284"/>
      <c r="J14" s="289">
        <f t="shared" si="1"/>
        <v>0</v>
      </c>
      <c r="K14" s="284"/>
      <c r="L14" s="289">
        <f>J14*各種係数!$F14</f>
        <v>0</v>
      </c>
      <c r="M14" s="284"/>
      <c r="N14" s="289">
        <f>入力シート!E14</f>
        <v>0</v>
      </c>
      <c r="O14" s="284"/>
      <c r="P14" s="290">
        <f>N14*各種係数!$D14</f>
        <v>0</v>
      </c>
      <c r="Q14" s="286"/>
      <c r="R14" s="290">
        <f>N14*各種係数!$E14</f>
        <v>0</v>
      </c>
      <c r="S14" s="284"/>
      <c r="T14" s="289">
        <f t="shared" si="0"/>
        <v>0</v>
      </c>
      <c r="U14" s="284"/>
      <c r="V14" s="289">
        <f>入力シート!F14</f>
        <v>0</v>
      </c>
      <c r="W14" s="284"/>
      <c r="X14" s="291">
        <f t="shared" si="2"/>
        <v>0</v>
      </c>
      <c r="Y14" s="284"/>
      <c r="Z14" s="289">
        <v>3.5758703537177104E-2</v>
      </c>
      <c r="AA14" s="284"/>
      <c r="AB14" s="289">
        <f>各種係数!$F14*'１次効果'!Z14</f>
        <v>1.5493482568951906E-2</v>
      </c>
      <c r="AC14" s="284"/>
      <c r="AD14" s="292">
        <v>2.5924032212914179E-2</v>
      </c>
    </row>
    <row r="15" spans="1:30" ht="15.2" customHeight="1">
      <c r="A15" s="196" t="s">
        <v>266</v>
      </c>
      <c r="B15" s="601" t="s">
        <v>267</v>
      </c>
      <c r="D15" s="289">
        <f>入力シート!D15</f>
        <v>0</v>
      </c>
      <c r="E15" s="284"/>
      <c r="F15" s="290">
        <f>D15*各種係数!$D15</f>
        <v>0</v>
      </c>
      <c r="G15" s="286"/>
      <c r="H15" s="290">
        <f>D15*各種係数!$E15</f>
        <v>0</v>
      </c>
      <c r="I15" s="284"/>
      <c r="J15" s="289">
        <f t="shared" si="1"/>
        <v>0</v>
      </c>
      <c r="K15" s="284"/>
      <c r="L15" s="289">
        <f>J15*各種係数!$F15</f>
        <v>0</v>
      </c>
      <c r="M15" s="284"/>
      <c r="N15" s="289">
        <f>入力シート!E15</f>
        <v>0</v>
      </c>
      <c r="O15" s="284"/>
      <c r="P15" s="290">
        <f>N15*各種係数!$D15</f>
        <v>0</v>
      </c>
      <c r="Q15" s="286"/>
      <c r="R15" s="290">
        <f>N15*各種係数!$E15</f>
        <v>0</v>
      </c>
      <c r="S15" s="284"/>
      <c r="T15" s="289">
        <f t="shared" si="0"/>
        <v>0</v>
      </c>
      <c r="U15" s="284"/>
      <c r="V15" s="289">
        <f>入力シート!F15</f>
        <v>0</v>
      </c>
      <c r="W15" s="284"/>
      <c r="X15" s="291">
        <f t="shared" si="2"/>
        <v>0</v>
      </c>
      <c r="Y15" s="284"/>
      <c r="Z15" s="289">
        <v>8.1964974856822276E-2</v>
      </c>
      <c r="AA15" s="284"/>
      <c r="AB15" s="289">
        <f>各種係数!$F15*'１次効果'!Z15</f>
        <v>2.6745632452183137E-2</v>
      </c>
      <c r="AC15" s="284"/>
      <c r="AD15" s="292">
        <v>6.5621400051280823E-2</v>
      </c>
    </row>
    <row r="16" spans="1:30" ht="15.2" customHeight="1">
      <c r="A16" s="196" t="s">
        <v>268</v>
      </c>
      <c r="B16" s="601" t="s">
        <v>269</v>
      </c>
      <c r="D16" s="289">
        <f>入力シート!D16</f>
        <v>0</v>
      </c>
      <c r="E16" s="284"/>
      <c r="F16" s="290">
        <f>D16*各種係数!$D16</f>
        <v>0</v>
      </c>
      <c r="G16" s="286"/>
      <c r="H16" s="290">
        <f>D16*各種係数!$E16</f>
        <v>0</v>
      </c>
      <c r="I16" s="284"/>
      <c r="J16" s="289">
        <f t="shared" si="1"/>
        <v>0</v>
      </c>
      <c r="K16" s="284"/>
      <c r="L16" s="289">
        <f>J16*各種係数!$F16</f>
        <v>0</v>
      </c>
      <c r="M16" s="284"/>
      <c r="N16" s="289">
        <f>入力シート!E16</f>
        <v>0</v>
      </c>
      <c r="O16" s="284"/>
      <c r="P16" s="290">
        <f>N16*各種係数!$D16</f>
        <v>0</v>
      </c>
      <c r="Q16" s="286"/>
      <c r="R16" s="290">
        <f>N16*各種係数!$E16</f>
        <v>0</v>
      </c>
      <c r="S16" s="284"/>
      <c r="T16" s="289">
        <f t="shared" si="0"/>
        <v>0</v>
      </c>
      <c r="U16" s="284"/>
      <c r="V16" s="289">
        <f>入力シート!F16</f>
        <v>0</v>
      </c>
      <c r="W16" s="284"/>
      <c r="X16" s="291">
        <f t="shared" si="2"/>
        <v>0</v>
      </c>
      <c r="Y16" s="284"/>
      <c r="Z16" s="289">
        <v>0.11695669396194405</v>
      </c>
      <c r="AA16" s="284"/>
      <c r="AB16" s="289">
        <f>各種係数!$F16*'１次効果'!Z16</f>
        <v>8.0000541180524937E-2</v>
      </c>
      <c r="AC16" s="284"/>
      <c r="AD16" s="292">
        <v>0.13661691082516528</v>
      </c>
    </row>
    <row r="17" spans="1:30" ht="15.2" customHeight="1">
      <c r="A17" s="205" t="s">
        <v>270</v>
      </c>
      <c r="B17" s="603" t="s">
        <v>271</v>
      </c>
      <c r="D17" s="293">
        <f>入力シート!D17</f>
        <v>0</v>
      </c>
      <c r="E17" s="284"/>
      <c r="F17" s="294">
        <f>D17*各種係数!$D17</f>
        <v>0</v>
      </c>
      <c r="G17" s="286"/>
      <c r="H17" s="294">
        <f>D17*各種係数!$E17</f>
        <v>0</v>
      </c>
      <c r="I17" s="284"/>
      <c r="J17" s="293">
        <f t="shared" si="1"/>
        <v>0</v>
      </c>
      <c r="K17" s="284"/>
      <c r="L17" s="293">
        <f>J17*各種係数!$F17</f>
        <v>0</v>
      </c>
      <c r="M17" s="284"/>
      <c r="N17" s="293">
        <f>入力シート!E17</f>
        <v>0</v>
      </c>
      <c r="O17" s="284"/>
      <c r="P17" s="294">
        <f>N17*各種係数!$D17</f>
        <v>0</v>
      </c>
      <c r="Q17" s="286"/>
      <c r="R17" s="294">
        <f>N17*各種係数!$E17</f>
        <v>0</v>
      </c>
      <c r="S17" s="284"/>
      <c r="T17" s="293">
        <f t="shared" si="0"/>
        <v>0</v>
      </c>
      <c r="U17" s="284"/>
      <c r="V17" s="293">
        <f>入力シート!F17</f>
        <v>0</v>
      </c>
      <c r="W17" s="284"/>
      <c r="X17" s="295">
        <f t="shared" si="2"/>
        <v>0</v>
      </c>
      <c r="Y17" s="284"/>
      <c r="Z17" s="293">
        <v>0.70500697127025003</v>
      </c>
      <c r="AA17" s="284"/>
      <c r="AB17" s="293">
        <f>各種係数!$F17*'１次効果'!Z17</f>
        <v>6.3211601367048287E-2</v>
      </c>
      <c r="AC17" s="284"/>
      <c r="AD17" s="296">
        <v>0.10728268549283898</v>
      </c>
    </row>
    <row r="18" spans="1:30" ht="15.2" customHeight="1">
      <c r="A18" s="196" t="s">
        <v>272</v>
      </c>
      <c r="B18" s="601" t="s">
        <v>273</v>
      </c>
      <c r="D18" s="289">
        <f>入力シート!D18</f>
        <v>0</v>
      </c>
      <c r="E18" s="284"/>
      <c r="F18" s="290">
        <f>D18*各種係数!$D18</f>
        <v>0</v>
      </c>
      <c r="G18" s="286"/>
      <c r="H18" s="290">
        <f>D18*各種係数!$E18</f>
        <v>0</v>
      </c>
      <c r="I18" s="284"/>
      <c r="J18" s="289">
        <f t="shared" si="1"/>
        <v>0</v>
      </c>
      <c r="K18" s="284"/>
      <c r="L18" s="289">
        <f>J18*各種係数!$F18</f>
        <v>0</v>
      </c>
      <c r="M18" s="284"/>
      <c r="N18" s="289">
        <f>入力シート!E18</f>
        <v>0</v>
      </c>
      <c r="O18" s="284"/>
      <c r="P18" s="290">
        <f>N18*各種係数!$D18</f>
        <v>0</v>
      </c>
      <c r="Q18" s="286"/>
      <c r="R18" s="290">
        <f>N18*各種係数!$E18</f>
        <v>0</v>
      </c>
      <c r="S18" s="284"/>
      <c r="T18" s="289">
        <f t="shared" si="0"/>
        <v>0</v>
      </c>
      <c r="U18" s="284"/>
      <c r="V18" s="289">
        <f>入力シート!F18</f>
        <v>0</v>
      </c>
      <c r="W18" s="284"/>
      <c r="X18" s="291">
        <f t="shared" si="2"/>
        <v>0</v>
      </c>
      <c r="Y18" s="284"/>
      <c r="Z18" s="289">
        <v>0.29304244964791282</v>
      </c>
      <c r="AA18" s="284"/>
      <c r="AB18" s="289">
        <f>各種係数!$F18*'１次効果'!Z18</f>
        <v>3.0063432749284993E-2</v>
      </c>
      <c r="AC18" s="284"/>
      <c r="AD18" s="292">
        <v>8.0915436385368952E-2</v>
      </c>
    </row>
    <row r="19" spans="1:30" ht="15.2" customHeight="1">
      <c r="A19" s="196" t="s">
        <v>274</v>
      </c>
      <c r="B19" s="601" t="s">
        <v>275</v>
      </c>
      <c r="D19" s="289">
        <f>入力シート!D19</f>
        <v>0</v>
      </c>
      <c r="E19" s="284"/>
      <c r="F19" s="290">
        <f>D19*各種係数!$D19</f>
        <v>0</v>
      </c>
      <c r="G19" s="286"/>
      <c r="H19" s="290">
        <f>D19*各種係数!$E19</f>
        <v>0</v>
      </c>
      <c r="I19" s="284"/>
      <c r="J19" s="289">
        <f t="shared" si="1"/>
        <v>0</v>
      </c>
      <c r="K19" s="284"/>
      <c r="L19" s="289">
        <f>J19*各種係数!$F19</f>
        <v>0</v>
      </c>
      <c r="M19" s="284"/>
      <c r="N19" s="289">
        <f>入力シート!E19</f>
        <v>0</v>
      </c>
      <c r="O19" s="284"/>
      <c r="P19" s="290">
        <f>N19*各種係数!$D19</f>
        <v>0</v>
      </c>
      <c r="Q19" s="286"/>
      <c r="R19" s="290">
        <f>N19*各種係数!$E19</f>
        <v>0</v>
      </c>
      <c r="S19" s="284"/>
      <c r="T19" s="289">
        <f t="shared" si="0"/>
        <v>0</v>
      </c>
      <c r="U19" s="284"/>
      <c r="V19" s="289">
        <f>入力シート!F19</f>
        <v>0</v>
      </c>
      <c r="W19" s="284"/>
      <c r="X19" s="291">
        <f t="shared" si="2"/>
        <v>0</v>
      </c>
      <c r="Y19" s="284"/>
      <c r="Z19" s="289">
        <v>2.2348270754231345</v>
      </c>
      <c r="AA19" s="284"/>
      <c r="AB19" s="289">
        <f>各種係数!$F19*'１次効果'!Z19</f>
        <v>0.9500190872549551</v>
      </c>
      <c r="AC19" s="284"/>
      <c r="AD19" s="292">
        <v>1.221086892513215</v>
      </c>
    </row>
    <row r="20" spans="1:30" ht="15.2" customHeight="1">
      <c r="A20" s="196" t="s">
        <v>276</v>
      </c>
      <c r="B20" s="601" t="s">
        <v>277</v>
      </c>
      <c r="D20" s="289">
        <f>入力シート!D20</f>
        <v>0</v>
      </c>
      <c r="E20" s="284"/>
      <c r="F20" s="290">
        <f>D20*各種係数!$D20</f>
        <v>0</v>
      </c>
      <c r="G20" s="286"/>
      <c r="H20" s="290">
        <f>D20*各種係数!$E20</f>
        <v>0</v>
      </c>
      <c r="I20" s="284"/>
      <c r="J20" s="289">
        <f t="shared" si="1"/>
        <v>0</v>
      </c>
      <c r="K20" s="284"/>
      <c r="L20" s="289">
        <f>J20*各種係数!$F20</f>
        <v>0</v>
      </c>
      <c r="M20" s="284"/>
      <c r="N20" s="289">
        <f>入力シート!E20</f>
        <v>0</v>
      </c>
      <c r="O20" s="284"/>
      <c r="P20" s="290">
        <f>N20*各種係数!$D20</f>
        <v>0</v>
      </c>
      <c r="Q20" s="286"/>
      <c r="R20" s="290">
        <f>N20*各種係数!$E20</f>
        <v>0</v>
      </c>
      <c r="S20" s="284"/>
      <c r="T20" s="289">
        <f t="shared" si="0"/>
        <v>0</v>
      </c>
      <c r="U20" s="284"/>
      <c r="V20" s="289">
        <f>入力シート!F20</f>
        <v>0</v>
      </c>
      <c r="W20" s="284"/>
      <c r="X20" s="291">
        <f t="shared" si="2"/>
        <v>0</v>
      </c>
      <c r="Y20" s="284"/>
      <c r="Z20" s="289">
        <v>1.2629462403046345</v>
      </c>
      <c r="AA20" s="284"/>
      <c r="AB20" s="289">
        <f>各種係数!$F20*'１次効果'!Z20</f>
        <v>0.18973421196354801</v>
      </c>
      <c r="AC20" s="284"/>
      <c r="AD20" s="292">
        <v>0.22311679613434895</v>
      </c>
    </row>
    <row r="21" spans="1:30" ht="15.2" customHeight="1">
      <c r="A21" s="196" t="s">
        <v>278</v>
      </c>
      <c r="B21" s="601" t="s">
        <v>279</v>
      </c>
      <c r="D21" s="289">
        <f>入力シート!D21</f>
        <v>0</v>
      </c>
      <c r="E21" s="284"/>
      <c r="F21" s="290">
        <f>D21*各種係数!$D21</f>
        <v>0</v>
      </c>
      <c r="G21" s="286"/>
      <c r="H21" s="290">
        <f>D21*各種係数!$E21</f>
        <v>0</v>
      </c>
      <c r="I21" s="284"/>
      <c r="J21" s="289">
        <f t="shared" si="1"/>
        <v>0</v>
      </c>
      <c r="K21" s="284"/>
      <c r="L21" s="289">
        <f>J21*各種係数!$F21</f>
        <v>0</v>
      </c>
      <c r="M21" s="284"/>
      <c r="N21" s="289">
        <f>入力シート!E21</f>
        <v>0</v>
      </c>
      <c r="O21" s="284"/>
      <c r="P21" s="290">
        <f>N21*各種係数!$D21</f>
        <v>0</v>
      </c>
      <c r="Q21" s="286"/>
      <c r="R21" s="290">
        <f>N21*各種係数!$E21</f>
        <v>0</v>
      </c>
      <c r="S21" s="284"/>
      <c r="T21" s="289">
        <f t="shared" si="0"/>
        <v>0</v>
      </c>
      <c r="U21" s="284"/>
      <c r="V21" s="289">
        <f>入力シート!F21</f>
        <v>0</v>
      </c>
      <c r="W21" s="284"/>
      <c r="X21" s="291">
        <f t="shared" si="2"/>
        <v>0</v>
      </c>
      <c r="Y21" s="284"/>
      <c r="Z21" s="289">
        <v>1.0620614025539541E-2</v>
      </c>
      <c r="AA21" s="284"/>
      <c r="AB21" s="289">
        <f>各種係数!$F21*'１次効果'!Z21</f>
        <v>6.8023437222090324E-4</v>
      </c>
      <c r="AC21" s="284"/>
      <c r="AD21" s="292">
        <v>1.0224639425243333E-3</v>
      </c>
    </row>
    <row r="22" spans="1:30" ht="15.2" customHeight="1">
      <c r="A22" s="205" t="s">
        <v>280</v>
      </c>
      <c r="B22" s="601" t="s">
        <v>281</v>
      </c>
      <c r="D22" s="293">
        <f>入力シート!D22</f>
        <v>0</v>
      </c>
      <c r="E22" s="284"/>
      <c r="F22" s="294">
        <f>D22*各種係数!$D22</f>
        <v>0</v>
      </c>
      <c r="G22" s="286"/>
      <c r="H22" s="294">
        <f>D22*各種係数!$E22</f>
        <v>0</v>
      </c>
      <c r="I22" s="284"/>
      <c r="J22" s="293">
        <f t="shared" si="1"/>
        <v>0</v>
      </c>
      <c r="K22" s="284"/>
      <c r="L22" s="293">
        <f>J22*各種係数!$F22</f>
        <v>0</v>
      </c>
      <c r="M22" s="284"/>
      <c r="N22" s="293">
        <f>入力シート!E22</f>
        <v>0</v>
      </c>
      <c r="O22" s="284"/>
      <c r="P22" s="294">
        <f>N22*各種係数!$D22</f>
        <v>0</v>
      </c>
      <c r="Q22" s="286"/>
      <c r="R22" s="294">
        <f>N22*各種係数!$E22</f>
        <v>0</v>
      </c>
      <c r="S22" s="284"/>
      <c r="T22" s="293">
        <f t="shared" si="0"/>
        <v>0</v>
      </c>
      <c r="U22" s="284"/>
      <c r="V22" s="293">
        <f>入力シート!F22</f>
        <v>0</v>
      </c>
      <c r="W22" s="284"/>
      <c r="X22" s="295">
        <f t="shared" si="2"/>
        <v>0</v>
      </c>
      <c r="Y22" s="284"/>
      <c r="Z22" s="293">
        <v>0.58665600237672766</v>
      </c>
      <c r="AA22" s="284"/>
      <c r="AB22" s="293">
        <f>各種係数!$F22*'１次効果'!Z22</f>
        <v>0.17402745993466684</v>
      </c>
      <c r="AC22" s="284"/>
      <c r="AD22" s="296">
        <v>0.21612004186988065</v>
      </c>
    </row>
    <row r="23" spans="1:30" ht="15.2" customHeight="1">
      <c r="A23" s="196" t="s">
        <v>282</v>
      </c>
      <c r="B23" s="602" t="s">
        <v>283</v>
      </c>
      <c r="D23" s="289">
        <f>入力シート!D23</f>
        <v>0</v>
      </c>
      <c r="E23" s="284"/>
      <c r="F23" s="290">
        <f>D23*各種係数!$D23</f>
        <v>0</v>
      </c>
      <c r="G23" s="286"/>
      <c r="H23" s="290">
        <f>D23*各種係数!$E23</f>
        <v>0</v>
      </c>
      <c r="I23" s="284"/>
      <c r="J23" s="289">
        <f t="shared" si="1"/>
        <v>0</v>
      </c>
      <c r="K23" s="284"/>
      <c r="L23" s="289">
        <f>J23*各種係数!$F23</f>
        <v>0</v>
      </c>
      <c r="M23" s="284"/>
      <c r="N23" s="289">
        <f>入力シート!E23</f>
        <v>0</v>
      </c>
      <c r="O23" s="284"/>
      <c r="P23" s="290">
        <f>N23*各種係数!$D23</f>
        <v>0</v>
      </c>
      <c r="Q23" s="286"/>
      <c r="R23" s="290">
        <f>N23*各種係数!$E23</f>
        <v>0</v>
      </c>
      <c r="S23" s="284"/>
      <c r="T23" s="289">
        <f t="shared" si="0"/>
        <v>0</v>
      </c>
      <c r="U23" s="284"/>
      <c r="V23" s="289">
        <f>入力シート!F23</f>
        <v>0</v>
      </c>
      <c r="W23" s="284"/>
      <c r="X23" s="291">
        <f t="shared" si="2"/>
        <v>0</v>
      </c>
      <c r="Y23" s="284"/>
      <c r="Z23" s="289">
        <v>4.9711480839200695</v>
      </c>
      <c r="AA23" s="284"/>
      <c r="AB23" s="289">
        <f>各種係数!$F23*'１次効果'!Z23</f>
        <v>3.7341269946862679</v>
      </c>
      <c r="AC23" s="284"/>
      <c r="AD23" s="292">
        <v>7.3219345659559094</v>
      </c>
    </row>
    <row r="24" spans="1:30" ht="15.2" customHeight="1">
      <c r="A24" s="196" t="s">
        <v>284</v>
      </c>
      <c r="B24" s="601" t="s">
        <v>285</v>
      </c>
      <c r="D24" s="289">
        <f>入力シート!D24</f>
        <v>0</v>
      </c>
      <c r="E24" s="284"/>
      <c r="F24" s="290">
        <f>D24*各種係数!$D24</f>
        <v>0</v>
      </c>
      <c r="G24" s="286"/>
      <c r="H24" s="290">
        <f>D24*各種係数!$E24</f>
        <v>0</v>
      </c>
      <c r="I24" s="284"/>
      <c r="J24" s="289">
        <f t="shared" si="1"/>
        <v>0</v>
      </c>
      <c r="K24" s="284"/>
      <c r="L24" s="289">
        <f>J24*各種係数!$F24</f>
        <v>0</v>
      </c>
      <c r="M24" s="284"/>
      <c r="N24" s="289">
        <f>入力シート!E24</f>
        <v>0</v>
      </c>
      <c r="O24" s="284"/>
      <c r="P24" s="290">
        <f>N24*各種係数!$D24</f>
        <v>0</v>
      </c>
      <c r="Q24" s="286"/>
      <c r="R24" s="290">
        <f>N24*各種係数!$E24</f>
        <v>0</v>
      </c>
      <c r="S24" s="284"/>
      <c r="T24" s="289">
        <f t="shared" si="0"/>
        <v>0</v>
      </c>
      <c r="U24" s="284"/>
      <c r="V24" s="289">
        <f>入力シート!F24</f>
        <v>0</v>
      </c>
      <c r="W24" s="284"/>
      <c r="X24" s="291">
        <f t="shared" si="2"/>
        <v>0</v>
      </c>
      <c r="Y24" s="284"/>
      <c r="Z24" s="289">
        <v>2.0673767676348214</v>
      </c>
      <c r="AA24" s="284"/>
      <c r="AB24" s="289">
        <f>各種係数!$F24*'１次効果'!Z24</f>
        <v>0.40902514986078364</v>
      </c>
      <c r="AC24" s="284"/>
      <c r="AD24" s="292">
        <v>0.52039936126581998</v>
      </c>
    </row>
    <row r="25" spans="1:30" ht="15.2" customHeight="1">
      <c r="A25" s="196" t="s">
        <v>286</v>
      </c>
      <c r="B25" s="601" t="s">
        <v>287</v>
      </c>
      <c r="D25" s="289">
        <f>入力シート!D25</f>
        <v>0</v>
      </c>
      <c r="E25" s="284"/>
      <c r="F25" s="290">
        <f>D25*各種係数!$D25</f>
        <v>0</v>
      </c>
      <c r="G25" s="286"/>
      <c r="H25" s="290">
        <f>D25*各種係数!$E25</f>
        <v>0</v>
      </c>
      <c r="I25" s="284"/>
      <c r="J25" s="289">
        <f t="shared" si="1"/>
        <v>0</v>
      </c>
      <c r="K25" s="284"/>
      <c r="L25" s="289">
        <f>J25*各種係数!$F25</f>
        <v>0</v>
      </c>
      <c r="M25" s="284"/>
      <c r="N25" s="289">
        <f>入力シート!E25</f>
        <v>0</v>
      </c>
      <c r="O25" s="284"/>
      <c r="P25" s="290">
        <f>N25*各種係数!$D25</f>
        <v>0</v>
      </c>
      <c r="Q25" s="286"/>
      <c r="R25" s="290">
        <f>N25*各種係数!$E25</f>
        <v>0</v>
      </c>
      <c r="S25" s="284"/>
      <c r="T25" s="289">
        <f t="shared" si="0"/>
        <v>0</v>
      </c>
      <c r="U25" s="284"/>
      <c r="V25" s="289">
        <f>入力シート!F25</f>
        <v>0</v>
      </c>
      <c r="W25" s="284"/>
      <c r="X25" s="291">
        <f t="shared" si="2"/>
        <v>0</v>
      </c>
      <c r="Y25" s="284"/>
      <c r="Z25" s="289">
        <v>0.69849819380467271</v>
      </c>
      <c r="AA25" s="284"/>
      <c r="AB25" s="289">
        <f>各種係数!$F25*'１次効果'!Z25</f>
        <v>0.17135174172942128</v>
      </c>
      <c r="AC25" s="284"/>
      <c r="AD25" s="292">
        <v>0.20857959767246526</v>
      </c>
    </row>
    <row r="26" spans="1:30" ht="15.2" customHeight="1">
      <c r="A26" s="196" t="s">
        <v>288</v>
      </c>
      <c r="B26" s="601" t="s">
        <v>289</v>
      </c>
      <c r="D26" s="289">
        <f>入力シート!D26</f>
        <v>0</v>
      </c>
      <c r="E26" s="284"/>
      <c r="F26" s="290">
        <f>D26*各種係数!$D26</f>
        <v>0</v>
      </c>
      <c r="G26" s="286"/>
      <c r="H26" s="290">
        <f>D26*各種係数!$E26</f>
        <v>0</v>
      </c>
      <c r="I26" s="284"/>
      <c r="J26" s="289">
        <f t="shared" si="1"/>
        <v>0</v>
      </c>
      <c r="K26" s="284"/>
      <c r="L26" s="289">
        <f>J26*各種係数!$F26</f>
        <v>0</v>
      </c>
      <c r="M26" s="284"/>
      <c r="N26" s="289">
        <f>入力シート!E26</f>
        <v>0</v>
      </c>
      <c r="O26" s="284"/>
      <c r="P26" s="290">
        <f>N26*各種係数!$D26</f>
        <v>0</v>
      </c>
      <c r="Q26" s="286"/>
      <c r="R26" s="290">
        <f>N26*各種係数!$E26</f>
        <v>0</v>
      </c>
      <c r="S26" s="284"/>
      <c r="T26" s="289">
        <f t="shared" si="0"/>
        <v>0</v>
      </c>
      <c r="U26" s="284"/>
      <c r="V26" s="289">
        <f>入力シート!F26</f>
        <v>0</v>
      </c>
      <c r="W26" s="284"/>
      <c r="X26" s="291">
        <f t="shared" si="2"/>
        <v>0</v>
      </c>
      <c r="Y26" s="284"/>
      <c r="Z26" s="289">
        <v>0.52047386527665196</v>
      </c>
      <c r="AA26" s="284"/>
      <c r="AB26" s="289">
        <f>各種係数!$F26*'１次効果'!Z26</f>
        <v>6.4705812362916476E-2</v>
      </c>
      <c r="AC26" s="284"/>
      <c r="AD26" s="292">
        <v>8.1194070440708269E-2</v>
      </c>
    </row>
    <row r="27" spans="1:30" ht="15.2" customHeight="1">
      <c r="A27" s="205" t="s">
        <v>290</v>
      </c>
      <c r="B27" s="603" t="s">
        <v>291</v>
      </c>
      <c r="D27" s="293">
        <f>入力シート!D27</f>
        <v>0</v>
      </c>
      <c r="E27" s="297"/>
      <c r="F27" s="294">
        <f>D27*各種係数!$D27</f>
        <v>0</v>
      </c>
      <c r="G27" s="286"/>
      <c r="H27" s="294">
        <f>D27*各種係数!$E27</f>
        <v>0</v>
      </c>
      <c r="I27" s="284"/>
      <c r="J27" s="293">
        <f t="shared" si="1"/>
        <v>0</v>
      </c>
      <c r="K27" s="284"/>
      <c r="L27" s="293">
        <f>J27*各種係数!$F27</f>
        <v>0</v>
      </c>
      <c r="M27" s="284"/>
      <c r="N27" s="293">
        <f>入力シート!E27</f>
        <v>0</v>
      </c>
      <c r="O27" s="297"/>
      <c r="P27" s="294">
        <f>N27*各種係数!$D27</f>
        <v>0</v>
      </c>
      <c r="Q27" s="286"/>
      <c r="R27" s="294">
        <f>N27*各種係数!$E27</f>
        <v>0</v>
      </c>
      <c r="S27" s="284"/>
      <c r="T27" s="293">
        <f t="shared" si="0"/>
        <v>0</v>
      </c>
      <c r="U27" s="284"/>
      <c r="V27" s="293">
        <f>入力シート!F27</f>
        <v>0</v>
      </c>
      <c r="W27" s="284"/>
      <c r="X27" s="295">
        <f t="shared" si="2"/>
        <v>0</v>
      </c>
      <c r="Y27" s="284"/>
      <c r="Z27" s="293">
        <v>6.5703927251690483E-2</v>
      </c>
      <c r="AA27" s="284"/>
      <c r="AB27" s="293">
        <f>各種係数!$F27*'１次効果'!Z27</f>
        <v>1.5495086823649914E-2</v>
      </c>
      <c r="AC27" s="284"/>
      <c r="AD27" s="296">
        <v>3.6628221633622657E-2</v>
      </c>
    </row>
    <row r="28" spans="1:30" ht="15.2" customHeight="1">
      <c r="A28" s="196" t="s">
        <v>292</v>
      </c>
      <c r="B28" s="601" t="s">
        <v>293</v>
      </c>
      <c r="D28" s="289">
        <f>入力シート!D28</f>
        <v>0</v>
      </c>
      <c r="E28" s="284"/>
      <c r="F28" s="290">
        <f>D28*各種係数!$D28</f>
        <v>0</v>
      </c>
      <c r="G28" s="286"/>
      <c r="H28" s="290">
        <f>D28*各種係数!$E28</f>
        <v>0</v>
      </c>
      <c r="I28" s="284"/>
      <c r="J28" s="289">
        <f t="shared" si="1"/>
        <v>0</v>
      </c>
      <c r="K28" s="284"/>
      <c r="L28" s="289">
        <f>J28*各種係数!$F28</f>
        <v>0</v>
      </c>
      <c r="M28" s="284"/>
      <c r="N28" s="289">
        <f>入力シート!E28</f>
        <v>0</v>
      </c>
      <c r="O28" s="284"/>
      <c r="P28" s="290">
        <f>N28*各種係数!$D28</f>
        <v>0</v>
      </c>
      <c r="Q28" s="286"/>
      <c r="R28" s="290">
        <f>N28*各種係数!$E28</f>
        <v>0</v>
      </c>
      <c r="S28" s="284"/>
      <c r="T28" s="289">
        <f t="shared" si="0"/>
        <v>0</v>
      </c>
      <c r="U28" s="284"/>
      <c r="V28" s="289">
        <f>入力シート!F28</f>
        <v>0</v>
      </c>
      <c r="W28" s="284"/>
      <c r="X28" s="291">
        <f t="shared" si="2"/>
        <v>0</v>
      </c>
      <c r="Y28" s="284"/>
      <c r="Z28" s="289">
        <v>2.3722375062253977E-2</v>
      </c>
      <c r="AA28" s="284"/>
      <c r="AB28" s="289">
        <f>各種係数!$F28*'１次効果'!Z28</f>
        <v>4.9550570624340871E-3</v>
      </c>
      <c r="AC28" s="284"/>
      <c r="AD28" s="292">
        <v>1.191662661822252E-2</v>
      </c>
    </row>
    <row r="29" spans="1:30" ht="15.2" customHeight="1">
      <c r="A29" s="196" t="s">
        <v>294</v>
      </c>
      <c r="B29" s="601" t="s">
        <v>295</v>
      </c>
      <c r="D29" s="289">
        <f>入力シート!D29</f>
        <v>0</v>
      </c>
      <c r="E29" s="284"/>
      <c r="F29" s="290">
        <f>D29*各種係数!$D29</f>
        <v>0</v>
      </c>
      <c r="G29" s="286"/>
      <c r="H29" s="290">
        <f>D29*各種係数!$E29</f>
        <v>0</v>
      </c>
      <c r="I29" s="284"/>
      <c r="J29" s="289">
        <f t="shared" si="1"/>
        <v>0</v>
      </c>
      <c r="K29" s="284"/>
      <c r="L29" s="289">
        <f>J29*各種係数!$F29</f>
        <v>0</v>
      </c>
      <c r="M29" s="284"/>
      <c r="N29" s="289">
        <f>入力シート!E29</f>
        <v>0</v>
      </c>
      <c r="O29" s="284"/>
      <c r="P29" s="290">
        <f>N29*各種係数!$D29</f>
        <v>0</v>
      </c>
      <c r="Q29" s="286"/>
      <c r="R29" s="290">
        <f>N29*各種係数!$E29</f>
        <v>0</v>
      </c>
      <c r="S29" s="284"/>
      <c r="T29" s="289">
        <f t="shared" si="0"/>
        <v>0</v>
      </c>
      <c r="U29" s="284"/>
      <c r="V29" s="289">
        <f>入力シート!F29</f>
        <v>0</v>
      </c>
      <c r="W29" s="284"/>
      <c r="X29" s="291">
        <f t="shared" si="2"/>
        <v>0</v>
      </c>
      <c r="Y29" s="284"/>
      <c r="Z29" s="289">
        <v>0.9822677152044581</v>
      </c>
      <c r="AA29" s="284"/>
      <c r="AB29" s="289">
        <f>各種係数!$F29*'１次効果'!Z29</f>
        <v>4.609582752191E-2</v>
      </c>
      <c r="AC29" s="284"/>
      <c r="AD29" s="292">
        <v>5.7780494942456399E-2</v>
      </c>
    </row>
    <row r="30" spans="1:30" ht="15.2" customHeight="1">
      <c r="A30" s="196" t="s">
        <v>296</v>
      </c>
      <c r="B30" s="601" t="s">
        <v>297</v>
      </c>
      <c r="D30" s="289">
        <f>入力シート!D30</f>
        <v>0</v>
      </c>
      <c r="E30" s="284"/>
      <c r="F30" s="290">
        <f>D30*各種係数!$D30</f>
        <v>0</v>
      </c>
      <c r="G30" s="298"/>
      <c r="H30" s="290">
        <f>D30*各種係数!$E30</f>
        <v>0</v>
      </c>
      <c r="I30" s="284"/>
      <c r="J30" s="289">
        <f t="shared" si="1"/>
        <v>0</v>
      </c>
      <c r="K30" s="284"/>
      <c r="L30" s="289">
        <f>J30*各種係数!$F30</f>
        <v>0</v>
      </c>
      <c r="M30" s="284"/>
      <c r="N30" s="289">
        <f>入力シート!E30</f>
        <v>0</v>
      </c>
      <c r="O30" s="284"/>
      <c r="P30" s="290">
        <f>N30*各種係数!$D30</f>
        <v>0</v>
      </c>
      <c r="Q30" s="298"/>
      <c r="R30" s="290">
        <f>N30*各種係数!$E30</f>
        <v>0</v>
      </c>
      <c r="S30" s="284"/>
      <c r="T30" s="289">
        <f t="shared" si="0"/>
        <v>0</v>
      </c>
      <c r="U30" s="284"/>
      <c r="V30" s="289">
        <f>入力シート!F30</f>
        <v>0</v>
      </c>
      <c r="W30" s="284"/>
      <c r="X30" s="291">
        <f t="shared" si="2"/>
        <v>0</v>
      </c>
      <c r="Y30" s="284"/>
      <c r="Z30" s="289">
        <v>2.8482575061670512</v>
      </c>
      <c r="AA30" s="284"/>
      <c r="AB30" s="289">
        <f>各種係数!$F30*'１次効果'!Z30</f>
        <v>0.31368368320463214</v>
      </c>
      <c r="AC30" s="284"/>
      <c r="AD30" s="292">
        <v>0.36117284602793959</v>
      </c>
    </row>
    <row r="31" spans="1:30" ht="15.2" customHeight="1">
      <c r="A31" s="196" t="s">
        <v>298</v>
      </c>
      <c r="B31" s="601" t="s">
        <v>299</v>
      </c>
      <c r="D31" s="289">
        <f>入力シート!D31</f>
        <v>0</v>
      </c>
      <c r="E31" s="284"/>
      <c r="F31" s="290">
        <f>D31*各種係数!$D31</f>
        <v>0</v>
      </c>
      <c r="G31" s="286"/>
      <c r="H31" s="290">
        <f>D31*各種係数!$E31</f>
        <v>0</v>
      </c>
      <c r="I31" s="284"/>
      <c r="J31" s="289">
        <f t="shared" si="1"/>
        <v>0</v>
      </c>
      <c r="K31" s="284"/>
      <c r="L31" s="289">
        <f>J31*各種係数!$F31</f>
        <v>0</v>
      </c>
      <c r="M31" s="284"/>
      <c r="N31" s="289">
        <f>入力シート!E31</f>
        <v>0</v>
      </c>
      <c r="O31" s="284"/>
      <c r="P31" s="290">
        <f>N31*各種係数!$D31</f>
        <v>0</v>
      </c>
      <c r="Q31" s="286"/>
      <c r="R31" s="290">
        <f>N31*各種係数!$E31</f>
        <v>0</v>
      </c>
      <c r="S31" s="284"/>
      <c r="T31" s="289">
        <f t="shared" si="0"/>
        <v>0</v>
      </c>
      <c r="U31" s="284"/>
      <c r="V31" s="289">
        <f>入力シート!F31</f>
        <v>0</v>
      </c>
      <c r="W31" s="284"/>
      <c r="X31" s="291">
        <f t="shared" si="2"/>
        <v>0</v>
      </c>
      <c r="Y31" s="284"/>
      <c r="Z31" s="289">
        <v>0.49828643428170583</v>
      </c>
      <c r="AA31" s="284"/>
      <c r="AB31" s="289">
        <f>各種係数!$F31*'１次効果'!Z31</f>
        <v>1.077218637070766E-2</v>
      </c>
      <c r="AC31" s="284"/>
      <c r="AD31" s="292">
        <v>1.2268731376430069E-2</v>
      </c>
    </row>
    <row r="32" spans="1:30" ht="15.2" customHeight="1">
      <c r="A32" s="205" t="s">
        <v>300</v>
      </c>
      <c r="B32" s="601" t="s">
        <v>301</v>
      </c>
      <c r="D32" s="293">
        <f>入力シート!D32</f>
        <v>0</v>
      </c>
      <c r="E32" s="284"/>
      <c r="F32" s="294">
        <f>D32*各種係数!$D32</f>
        <v>0</v>
      </c>
      <c r="G32" s="286"/>
      <c r="H32" s="294">
        <f>D32*各種係数!$E32</f>
        <v>0</v>
      </c>
      <c r="I32" s="284"/>
      <c r="J32" s="293">
        <f t="shared" si="1"/>
        <v>0</v>
      </c>
      <c r="K32" s="284"/>
      <c r="L32" s="293">
        <f>J32*各種係数!$F32</f>
        <v>0</v>
      </c>
      <c r="M32" s="284"/>
      <c r="N32" s="293">
        <f>入力シート!E32</f>
        <v>100</v>
      </c>
      <c r="O32" s="284"/>
      <c r="P32" s="294">
        <f>N32*各種係数!$D32</f>
        <v>8.4549673490673545</v>
      </c>
      <c r="Q32" s="286"/>
      <c r="R32" s="294">
        <f>N32*各種係数!$E32</f>
        <v>1.6949442414430675</v>
      </c>
      <c r="S32" s="284"/>
      <c r="T32" s="293">
        <f t="shared" si="0"/>
        <v>89.850088409489572</v>
      </c>
      <c r="U32" s="284"/>
      <c r="V32" s="293">
        <f>入力シート!F32</f>
        <v>0</v>
      </c>
      <c r="W32" s="284"/>
      <c r="X32" s="295">
        <f t="shared" si="2"/>
        <v>89.850088409489572</v>
      </c>
      <c r="Y32" s="284"/>
      <c r="Z32" s="293">
        <v>39.948931629004733</v>
      </c>
      <c r="AA32" s="284"/>
      <c r="AB32" s="293">
        <f>各種係数!$F32*'１次効果'!Z32</f>
        <v>10.059378010071359</v>
      </c>
      <c r="AC32" s="284"/>
      <c r="AD32" s="296">
        <v>11.36568987121232</v>
      </c>
    </row>
    <row r="33" spans="1:30" ht="15.2" customHeight="1">
      <c r="A33" s="196" t="s">
        <v>302</v>
      </c>
      <c r="B33" s="602" t="s">
        <v>303</v>
      </c>
      <c r="D33" s="289">
        <f>入力シート!D33</f>
        <v>0</v>
      </c>
      <c r="E33" s="284"/>
      <c r="F33" s="290">
        <f>D33*各種係数!$D33</f>
        <v>0</v>
      </c>
      <c r="G33" s="286"/>
      <c r="H33" s="290">
        <f>D33*各種係数!$E33</f>
        <v>0</v>
      </c>
      <c r="I33" s="284"/>
      <c r="J33" s="289">
        <f t="shared" si="1"/>
        <v>0</v>
      </c>
      <c r="K33" s="284"/>
      <c r="L33" s="289">
        <f>J33*各種係数!$F33</f>
        <v>0</v>
      </c>
      <c r="M33" s="284"/>
      <c r="N33" s="289">
        <f>入力シート!E33</f>
        <v>0</v>
      </c>
      <c r="O33" s="284"/>
      <c r="P33" s="290">
        <f>N33*各種係数!$D33</f>
        <v>0</v>
      </c>
      <c r="Q33" s="286"/>
      <c r="R33" s="290">
        <f>N33*各種係数!$E33</f>
        <v>0</v>
      </c>
      <c r="S33" s="284"/>
      <c r="T33" s="289">
        <f t="shared" si="0"/>
        <v>0</v>
      </c>
      <c r="U33" s="284"/>
      <c r="V33" s="289">
        <f>入力シート!F33</f>
        <v>0</v>
      </c>
      <c r="W33" s="284"/>
      <c r="X33" s="291">
        <f t="shared" si="2"/>
        <v>0</v>
      </c>
      <c r="Y33" s="284"/>
      <c r="Z33" s="289">
        <v>5.8839935103480361E-3</v>
      </c>
      <c r="AA33" s="284"/>
      <c r="AB33" s="289">
        <f>各種係数!$F33*'１次効果'!Z33</f>
        <v>2.3110322546488113E-3</v>
      </c>
      <c r="AC33" s="284"/>
      <c r="AD33" s="292">
        <v>5.950676099218179E-3</v>
      </c>
    </row>
    <row r="34" spans="1:30" ht="15.2" customHeight="1">
      <c r="A34" s="196" t="s">
        <v>304</v>
      </c>
      <c r="B34" s="601" t="s">
        <v>305</v>
      </c>
      <c r="D34" s="289">
        <f>入力シート!D34</f>
        <v>0</v>
      </c>
      <c r="E34" s="284"/>
      <c r="F34" s="290">
        <f>D34*各種係数!$D34</f>
        <v>0</v>
      </c>
      <c r="G34" s="286"/>
      <c r="H34" s="290">
        <f>D34*各種係数!$E34</f>
        <v>0</v>
      </c>
      <c r="I34" s="284"/>
      <c r="J34" s="289">
        <f t="shared" si="1"/>
        <v>0</v>
      </c>
      <c r="K34" s="284"/>
      <c r="L34" s="289">
        <f>J34*各種係数!$F34</f>
        <v>0</v>
      </c>
      <c r="M34" s="284"/>
      <c r="N34" s="289">
        <f>入力シート!E34</f>
        <v>0</v>
      </c>
      <c r="O34" s="284"/>
      <c r="P34" s="290">
        <f>N34*各種係数!$D34</f>
        <v>0</v>
      </c>
      <c r="Q34" s="286"/>
      <c r="R34" s="290">
        <f>N34*各種係数!$E34</f>
        <v>0</v>
      </c>
      <c r="S34" s="284"/>
      <c r="T34" s="289">
        <f t="shared" si="0"/>
        <v>0</v>
      </c>
      <c r="U34" s="284"/>
      <c r="V34" s="289">
        <f>入力シート!F34</f>
        <v>0</v>
      </c>
      <c r="W34" s="284"/>
      <c r="X34" s="291">
        <f t="shared" si="2"/>
        <v>0</v>
      </c>
      <c r="Y34" s="284"/>
      <c r="Z34" s="289">
        <v>7.9448158735036679E-3</v>
      </c>
      <c r="AA34" s="284"/>
      <c r="AB34" s="289">
        <f>各種係数!$F34*'１次効果'!Z34</f>
        <v>1.8566200122517003E-3</v>
      </c>
      <c r="AC34" s="284"/>
      <c r="AD34" s="292">
        <v>5.6630055938193553E-3</v>
      </c>
    </row>
    <row r="35" spans="1:30" ht="15.2" customHeight="1">
      <c r="A35" s="196" t="s">
        <v>306</v>
      </c>
      <c r="B35" s="601" t="s">
        <v>307</v>
      </c>
      <c r="D35" s="289">
        <f>入力シート!D35</f>
        <v>0</v>
      </c>
      <c r="E35" s="284"/>
      <c r="F35" s="290">
        <f>D35*各種係数!$D35</f>
        <v>0</v>
      </c>
      <c r="G35" s="286"/>
      <c r="H35" s="290">
        <f>D35*各種係数!$E35</f>
        <v>0</v>
      </c>
      <c r="I35" s="284"/>
      <c r="J35" s="289">
        <f t="shared" si="1"/>
        <v>0</v>
      </c>
      <c r="K35" s="284"/>
      <c r="L35" s="289">
        <f>J35*各種係数!$F35</f>
        <v>0</v>
      </c>
      <c r="M35" s="284"/>
      <c r="N35" s="289">
        <f>入力シート!E35</f>
        <v>0</v>
      </c>
      <c r="O35" s="284"/>
      <c r="P35" s="290">
        <f>N35*各種係数!$D35</f>
        <v>0</v>
      </c>
      <c r="Q35" s="286"/>
      <c r="R35" s="290">
        <f>N35*各種係数!$E35</f>
        <v>0</v>
      </c>
      <c r="S35" s="284"/>
      <c r="T35" s="289">
        <f t="shared" si="0"/>
        <v>0</v>
      </c>
      <c r="U35" s="284"/>
      <c r="V35" s="289">
        <f>入力シート!F35</f>
        <v>0</v>
      </c>
      <c r="W35" s="284"/>
      <c r="X35" s="291">
        <f t="shared" si="2"/>
        <v>0</v>
      </c>
      <c r="Y35" s="284"/>
      <c r="Z35" s="289">
        <v>7.0826463431833034E-2</v>
      </c>
      <c r="AA35" s="284"/>
      <c r="AB35" s="289">
        <f>各種係数!$F35*'１次効果'!Z35</f>
        <v>1.8639684921378179E-2</v>
      </c>
      <c r="AC35" s="284"/>
      <c r="AD35" s="292">
        <v>5.0353371758895309E-2</v>
      </c>
    </row>
    <row r="36" spans="1:30" ht="15.2" customHeight="1">
      <c r="A36" s="196" t="s">
        <v>308</v>
      </c>
      <c r="B36" s="601" t="s">
        <v>309</v>
      </c>
      <c r="D36" s="289">
        <f>入力シート!D36</f>
        <v>0</v>
      </c>
      <c r="E36" s="297"/>
      <c r="F36" s="290">
        <f>D36*各種係数!$D36</f>
        <v>0</v>
      </c>
      <c r="G36" s="286"/>
      <c r="H36" s="290">
        <f>D36*各種係数!$E36</f>
        <v>0</v>
      </c>
      <c r="I36" s="284"/>
      <c r="J36" s="289">
        <f t="shared" si="1"/>
        <v>0</v>
      </c>
      <c r="K36" s="284"/>
      <c r="L36" s="289">
        <f>J36*各種係数!$F36</f>
        <v>0</v>
      </c>
      <c r="M36" s="284"/>
      <c r="N36" s="289">
        <f>入力シート!E36</f>
        <v>0</v>
      </c>
      <c r="O36" s="297"/>
      <c r="P36" s="290">
        <f>N36*各種係数!$D36</f>
        <v>0</v>
      </c>
      <c r="Q36" s="286"/>
      <c r="R36" s="290">
        <f>N36*各種係数!$E36</f>
        <v>0</v>
      </c>
      <c r="S36" s="284"/>
      <c r="T36" s="289">
        <f t="shared" si="0"/>
        <v>0</v>
      </c>
      <c r="U36" s="284"/>
      <c r="V36" s="289">
        <f>入力シート!F36</f>
        <v>0</v>
      </c>
      <c r="W36" s="284"/>
      <c r="X36" s="291">
        <f t="shared" si="2"/>
        <v>0</v>
      </c>
      <c r="Y36" s="284"/>
      <c r="Z36" s="289">
        <v>2.6539190622896214E-2</v>
      </c>
      <c r="AA36" s="284"/>
      <c r="AB36" s="289">
        <f>各種係数!$F36*'１次効果'!Z36</f>
        <v>2.6539190622896214E-2</v>
      </c>
      <c r="AC36" s="284"/>
      <c r="AD36" s="292">
        <v>6.1306598367120803E-2</v>
      </c>
    </row>
    <row r="37" spans="1:30" ht="15.2" customHeight="1">
      <c r="A37" s="205" t="s">
        <v>310</v>
      </c>
      <c r="B37" s="603" t="s">
        <v>311</v>
      </c>
      <c r="D37" s="293">
        <f>入力シート!D37</f>
        <v>0</v>
      </c>
      <c r="E37" s="284"/>
      <c r="F37" s="294">
        <f>D37*各種係数!$D37</f>
        <v>0</v>
      </c>
      <c r="G37" s="286"/>
      <c r="H37" s="294">
        <f>D37*各種係数!$E37</f>
        <v>0</v>
      </c>
      <c r="I37" s="284"/>
      <c r="J37" s="293">
        <f t="shared" si="1"/>
        <v>0</v>
      </c>
      <c r="K37" s="284"/>
      <c r="L37" s="293">
        <f>J37*各種係数!$F37</f>
        <v>0</v>
      </c>
      <c r="M37" s="284"/>
      <c r="N37" s="293">
        <f>入力シート!E37</f>
        <v>0</v>
      </c>
      <c r="O37" s="284"/>
      <c r="P37" s="294">
        <f>N37*各種係数!$D37</f>
        <v>0</v>
      </c>
      <c r="Q37" s="286"/>
      <c r="R37" s="294">
        <f>N37*各種係数!$E37</f>
        <v>0</v>
      </c>
      <c r="S37" s="284"/>
      <c r="T37" s="293">
        <f t="shared" si="0"/>
        <v>0</v>
      </c>
      <c r="U37" s="284"/>
      <c r="V37" s="293">
        <f>入力シート!F37</f>
        <v>0</v>
      </c>
      <c r="W37" s="284"/>
      <c r="X37" s="295">
        <f t="shared" si="2"/>
        <v>0</v>
      </c>
      <c r="Y37" s="284"/>
      <c r="Z37" s="293">
        <v>0.82295637664130994</v>
      </c>
      <c r="AA37" s="284"/>
      <c r="AB37" s="293">
        <f>各種係数!$F37*'１次効果'!Z37</f>
        <v>0.61230992580558086</v>
      </c>
      <c r="AC37" s="284"/>
      <c r="AD37" s="296">
        <v>0.9325637422935823</v>
      </c>
    </row>
    <row r="38" spans="1:30" ht="15.2" customHeight="1">
      <c r="A38" s="196" t="s">
        <v>312</v>
      </c>
      <c r="B38" s="601" t="s">
        <v>313</v>
      </c>
      <c r="D38" s="289">
        <f>入力シート!D38</f>
        <v>0</v>
      </c>
      <c r="E38" s="284"/>
      <c r="F38" s="290">
        <f>D38*各種係数!$D38</f>
        <v>0</v>
      </c>
      <c r="G38" s="286"/>
      <c r="H38" s="290">
        <f>D38*各種係数!$E38</f>
        <v>0</v>
      </c>
      <c r="I38" s="284"/>
      <c r="J38" s="289">
        <f t="shared" si="1"/>
        <v>0</v>
      </c>
      <c r="K38" s="284"/>
      <c r="L38" s="289">
        <f>J38*各種係数!$F38</f>
        <v>0</v>
      </c>
      <c r="M38" s="284"/>
      <c r="N38" s="289">
        <f>入力シート!E38</f>
        <v>0</v>
      </c>
      <c r="O38" s="284"/>
      <c r="P38" s="290">
        <f>N38*各種係数!$D38</f>
        <v>0</v>
      </c>
      <c r="Q38" s="286"/>
      <c r="R38" s="290">
        <f>N38*各種係数!$E38</f>
        <v>0</v>
      </c>
      <c r="S38" s="284"/>
      <c r="T38" s="289">
        <f t="shared" si="0"/>
        <v>0</v>
      </c>
      <c r="U38" s="284"/>
      <c r="V38" s="289">
        <f>入力シート!F38</f>
        <v>0</v>
      </c>
      <c r="W38" s="284"/>
      <c r="X38" s="291">
        <f t="shared" si="2"/>
        <v>0</v>
      </c>
      <c r="Y38" s="284"/>
      <c r="Z38" s="289">
        <v>5.275557996097445E-2</v>
      </c>
      <c r="AA38" s="284"/>
      <c r="AB38" s="289">
        <f>各種係数!$F38*'１次効果'!Z38</f>
        <v>5.275557996097445E-2</v>
      </c>
      <c r="AC38" s="284"/>
      <c r="AD38" s="292">
        <v>9.7398125905662672E-2</v>
      </c>
    </row>
    <row r="39" spans="1:30" ht="15.2" customHeight="1">
      <c r="A39" s="196" t="s">
        <v>314</v>
      </c>
      <c r="B39" s="601" t="s">
        <v>315</v>
      </c>
      <c r="D39" s="289">
        <f>入力シート!D39</f>
        <v>0</v>
      </c>
      <c r="E39" s="284"/>
      <c r="F39" s="290">
        <f>D39*各種係数!$D39</f>
        <v>0</v>
      </c>
      <c r="G39" s="298"/>
      <c r="H39" s="290">
        <f>D39*各種係数!$E39</f>
        <v>0</v>
      </c>
      <c r="I39" s="284"/>
      <c r="J39" s="289">
        <f t="shared" si="1"/>
        <v>0</v>
      </c>
      <c r="K39" s="284"/>
      <c r="L39" s="289">
        <f>J39*各種係数!$F39</f>
        <v>0</v>
      </c>
      <c r="M39" s="284"/>
      <c r="N39" s="289">
        <f>入力シート!E39</f>
        <v>0</v>
      </c>
      <c r="O39" s="284"/>
      <c r="P39" s="290">
        <f>N39*各種係数!$D39</f>
        <v>0</v>
      </c>
      <c r="Q39" s="298"/>
      <c r="R39" s="290">
        <f>N39*各種係数!$E39</f>
        <v>0</v>
      </c>
      <c r="S39" s="284"/>
      <c r="T39" s="289">
        <f t="shared" si="0"/>
        <v>0</v>
      </c>
      <c r="U39" s="284"/>
      <c r="V39" s="289">
        <f>入力シート!F39</f>
        <v>0</v>
      </c>
      <c r="W39" s="284"/>
      <c r="X39" s="291">
        <f t="shared" si="2"/>
        <v>0</v>
      </c>
      <c r="Y39" s="284"/>
      <c r="Z39" s="289">
        <v>1.7579051422125021E-2</v>
      </c>
      <c r="AA39" s="284"/>
      <c r="AB39" s="289">
        <f>各種係数!$F39*'１次効果'!Z39</f>
        <v>1.7578029592182152E-2</v>
      </c>
      <c r="AC39" s="284"/>
      <c r="AD39" s="292">
        <v>5.1971773722314998E-2</v>
      </c>
    </row>
    <row r="40" spans="1:30" ht="15.2" customHeight="1">
      <c r="A40" s="196" t="s">
        <v>316</v>
      </c>
      <c r="B40" s="601" t="s">
        <v>317</v>
      </c>
      <c r="D40" s="289">
        <f>入力シート!D40</f>
        <v>0</v>
      </c>
      <c r="E40" s="284"/>
      <c r="F40" s="299">
        <f>F53</f>
        <v>0</v>
      </c>
      <c r="G40" s="298"/>
      <c r="H40" s="290">
        <f>D40*各種係数!$E40</f>
        <v>0</v>
      </c>
      <c r="I40" s="284"/>
      <c r="J40" s="300">
        <f>D40+F40-H40</f>
        <v>0</v>
      </c>
      <c r="K40" s="284"/>
      <c r="L40" s="289">
        <f>J40*各種係数!$F40</f>
        <v>0</v>
      </c>
      <c r="M40" s="284"/>
      <c r="N40" s="289">
        <f>入力シート!E40</f>
        <v>0</v>
      </c>
      <c r="O40" s="284"/>
      <c r="P40" s="299">
        <f>P53</f>
        <v>8.4549673490673545</v>
      </c>
      <c r="Q40" s="298"/>
      <c r="R40" s="290">
        <f>N40*各種係数!$E40</f>
        <v>0</v>
      </c>
      <c r="S40" s="284"/>
      <c r="T40" s="300">
        <f>N40+P40-R40</f>
        <v>8.4549673490673545</v>
      </c>
      <c r="U40" s="284"/>
      <c r="V40" s="289">
        <f>入力シート!F40</f>
        <v>0</v>
      </c>
      <c r="W40" s="284"/>
      <c r="X40" s="291">
        <f t="shared" si="2"/>
        <v>8.4549673490673545</v>
      </c>
      <c r="Y40" s="284"/>
      <c r="Z40" s="289">
        <v>3.442302650853998</v>
      </c>
      <c r="AA40" s="284"/>
      <c r="AB40" s="289">
        <f>各種係数!$F40*'１次効果'!Z40</f>
        <v>2.5642828362843368</v>
      </c>
      <c r="AC40" s="284"/>
      <c r="AD40" s="292">
        <v>3.2426370975530769</v>
      </c>
    </row>
    <row r="41" spans="1:30" ht="15.2" customHeight="1">
      <c r="A41" s="196" t="s">
        <v>318</v>
      </c>
      <c r="B41" s="601" t="s">
        <v>319</v>
      </c>
      <c r="D41" s="289">
        <f>入力シート!D41</f>
        <v>0</v>
      </c>
      <c r="E41" s="284"/>
      <c r="F41" s="290">
        <f>D41*各種係数!$D41</f>
        <v>0</v>
      </c>
      <c r="G41" s="286"/>
      <c r="H41" s="290">
        <f>D41*各種係数!$E41</f>
        <v>0</v>
      </c>
      <c r="I41" s="284"/>
      <c r="J41" s="289">
        <f t="shared" si="1"/>
        <v>0</v>
      </c>
      <c r="K41" s="284"/>
      <c r="L41" s="289">
        <f>J41*各種係数!$F41</f>
        <v>0</v>
      </c>
      <c r="M41" s="284"/>
      <c r="N41" s="289">
        <f>入力シート!E41</f>
        <v>0</v>
      </c>
      <c r="O41" s="284"/>
      <c r="P41" s="290">
        <f>N41*各種係数!$D41</f>
        <v>0</v>
      </c>
      <c r="Q41" s="286"/>
      <c r="R41" s="290">
        <f>N41*各種係数!$E41</f>
        <v>0</v>
      </c>
      <c r="S41" s="284"/>
      <c r="T41" s="289">
        <f t="shared" si="0"/>
        <v>0</v>
      </c>
      <c r="U41" s="284"/>
      <c r="V41" s="289">
        <f>入力シート!F41</f>
        <v>0</v>
      </c>
      <c r="W41" s="284"/>
      <c r="X41" s="291">
        <f t="shared" si="2"/>
        <v>0</v>
      </c>
      <c r="Y41" s="284"/>
      <c r="Z41" s="289">
        <v>0.55077707858926239</v>
      </c>
      <c r="AA41" s="284"/>
      <c r="AB41" s="289">
        <f>各種係数!$F41*'１次効果'!Z41</f>
        <v>0.52366984622475921</v>
      </c>
      <c r="AC41" s="284"/>
      <c r="AD41" s="292">
        <v>0.86661480899819898</v>
      </c>
    </row>
    <row r="42" spans="1:30" ht="15.2" customHeight="1">
      <c r="A42" s="205" t="s">
        <v>320</v>
      </c>
      <c r="B42" s="601" t="s">
        <v>321</v>
      </c>
      <c r="D42" s="293">
        <f>入力シート!D42</f>
        <v>0</v>
      </c>
      <c r="E42" s="284"/>
      <c r="F42" s="294">
        <f>D42*各種係数!$D42</f>
        <v>0</v>
      </c>
      <c r="G42" s="286"/>
      <c r="H42" s="294">
        <f>D42*各種係数!$E42</f>
        <v>0</v>
      </c>
      <c r="I42" s="284"/>
      <c r="J42" s="293">
        <f t="shared" si="1"/>
        <v>0</v>
      </c>
      <c r="K42" s="284"/>
      <c r="L42" s="293">
        <f>J42*各種係数!$F42</f>
        <v>0</v>
      </c>
      <c r="M42" s="284"/>
      <c r="N42" s="293">
        <f>入力シート!E42</f>
        <v>0</v>
      </c>
      <c r="O42" s="284"/>
      <c r="P42" s="294">
        <f>N42*各種係数!$D42</f>
        <v>0</v>
      </c>
      <c r="Q42" s="286"/>
      <c r="R42" s="294">
        <f>N42*各種係数!$E42</f>
        <v>0</v>
      </c>
      <c r="S42" s="284"/>
      <c r="T42" s="293">
        <f t="shared" si="0"/>
        <v>0</v>
      </c>
      <c r="U42" s="284"/>
      <c r="V42" s="293">
        <f>入力シート!F42</f>
        <v>0</v>
      </c>
      <c r="W42" s="284"/>
      <c r="X42" s="295">
        <f t="shared" si="2"/>
        <v>0</v>
      </c>
      <c r="Y42" s="284"/>
      <c r="Z42" s="293">
        <v>0.3269875054283683</v>
      </c>
      <c r="AA42" s="284"/>
      <c r="AB42" s="293">
        <f>各種係数!$F42*'１次効果'!Z42</f>
        <v>0.32522325696709714</v>
      </c>
      <c r="AC42" s="284"/>
      <c r="AD42" s="296">
        <v>0.57613589411357935</v>
      </c>
    </row>
    <row r="43" spans="1:30" ht="15.2" customHeight="1">
      <c r="A43" s="196" t="s">
        <v>322</v>
      </c>
      <c r="B43" s="602" t="s">
        <v>323</v>
      </c>
      <c r="D43" s="289">
        <f>入力シート!D43</f>
        <v>0</v>
      </c>
      <c r="E43" s="284"/>
      <c r="F43" s="290">
        <f>D43*各種係数!$D43</f>
        <v>0</v>
      </c>
      <c r="G43" s="286"/>
      <c r="H43" s="299">
        <f>H53</f>
        <v>0</v>
      </c>
      <c r="I43" s="284"/>
      <c r="J43" s="300">
        <f>D43-F43+H43</f>
        <v>0</v>
      </c>
      <c r="K43" s="284"/>
      <c r="L43" s="289">
        <f>J43*各種係数!$F43</f>
        <v>0</v>
      </c>
      <c r="M43" s="284"/>
      <c r="N43" s="289">
        <f>入力シート!E43</f>
        <v>0</v>
      </c>
      <c r="O43" s="284"/>
      <c r="P43" s="290">
        <f>N43*各種係数!$D43</f>
        <v>0</v>
      </c>
      <c r="Q43" s="286"/>
      <c r="R43" s="299">
        <f>R53</f>
        <v>1.6949442414430675</v>
      </c>
      <c r="S43" s="284"/>
      <c r="T43" s="300">
        <f>N43-P43+R43</f>
        <v>1.6949442414430675</v>
      </c>
      <c r="U43" s="284"/>
      <c r="V43" s="289">
        <f>入力シート!F43</f>
        <v>0</v>
      </c>
      <c r="W43" s="284"/>
      <c r="X43" s="291">
        <f t="shared" si="2"/>
        <v>1.6949442414430675</v>
      </c>
      <c r="Y43" s="284"/>
      <c r="Z43" s="289">
        <v>2.0790230251351982</v>
      </c>
      <c r="AA43" s="284"/>
      <c r="AB43" s="289">
        <f>各種係数!$F43*'１次効果'!Z43</f>
        <v>1.658012077697353</v>
      </c>
      <c r="AC43" s="284"/>
      <c r="AD43" s="292">
        <v>2.4653233902618323</v>
      </c>
    </row>
    <row r="44" spans="1:30" ht="15.2" customHeight="1">
      <c r="A44" s="196" t="s">
        <v>324</v>
      </c>
      <c r="B44" s="601" t="s">
        <v>325</v>
      </c>
      <c r="D44" s="289">
        <f>入力シート!D44</f>
        <v>0</v>
      </c>
      <c r="E44" s="284"/>
      <c r="F44" s="290">
        <f>D44*各種係数!$D44</f>
        <v>0</v>
      </c>
      <c r="G44" s="286"/>
      <c r="H44" s="290">
        <f>D44*各種係数!$E44</f>
        <v>0</v>
      </c>
      <c r="I44" s="284"/>
      <c r="J44" s="289">
        <f t="shared" si="1"/>
        <v>0</v>
      </c>
      <c r="K44" s="284"/>
      <c r="L44" s="289">
        <f>J44*各種係数!$F44</f>
        <v>0</v>
      </c>
      <c r="M44" s="284"/>
      <c r="N44" s="289">
        <f>入力シート!E44</f>
        <v>0</v>
      </c>
      <c r="O44" s="284"/>
      <c r="P44" s="290">
        <f>N44*各種係数!$D44</f>
        <v>0</v>
      </c>
      <c r="Q44" s="286"/>
      <c r="R44" s="290">
        <f>N44*各種係数!$E44</f>
        <v>0</v>
      </c>
      <c r="S44" s="284"/>
      <c r="T44" s="289">
        <f t="shared" si="0"/>
        <v>0</v>
      </c>
      <c r="U44" s="284"/>
      <c r="V44" s="289">
        <f>入力シート!F44</f>
        <v>0</v>
      </c>
      <c r="W44" s="284"/>
      <c r="X44" s="291">
        <f t="shared" si="2"/>
        <v>0</v>
      </c>
      <c r="Y44" s="284"/>
      <c r="Z44" s="289">
        <v>0.47600995534970858</v>
      </c>
      <c r="AA44" s="284"/>
      <c r="AB44" s="289">
        <f>各種係数!$F44*'１次効果'!Z44</f>
        <v>0.37807155507084217</v>
      </c>
      <c r="AC44" s="284"/>
      <c r="AD44" s="292">
        <v>0.84896920381884344</v>
      </c>
    </row>
    <row r="45" spans="1:30" ht="15.2" customHeight="1">
      <c r="A45" s="196" t="s">
        <v>326</v>
      </c>
      <c r="B45" s="601" t="s">
        <v>327</v>
      </c>
      <c r="D45" s="289">
        <f>入力シート!D45</f>
        <v>0</v>
      </c>
      <c r="E45" s="284"/>
      <c r="F45" s="290">
        <f>D45*各種係数!$D45</f>
        <v>0</v>
      </c>
      <c r="G45" s="286"/>
      <c r="H45" s="290">
        <f>D45*各種係数!$E45</f>
        <v>0</v>
      </c>
      <c r="I45" s="284"/>
      <c r="J45" s="289">
        <f t="shared" si="1"/>
        <v>0</v>
      </c>
      <c r="K45" s="284"/>
      <c r="L45" s="289">
        <f>J45*各種係数!$F45</f>
        <v>0</v>
      </c>
      <c r="M45" s="284"/>
      <c r="N45" s="289">
        <f>入力シート!E45</f>
        <v>0</v>
      </c>
      <c r="O45" s="284"/>
      <c r="P45" s="290">
        <f>N45*各種係数!$D45</f>
        <v>0</v>
      </c>
      <c r="Q45" s="286"/>
      <c r="R45" s="290">
        <f>N45*各種係数!$E45</f>
        <v>0</v>
      </c>
      <c r="S45" s="284"/>
      <c r="T45" s="289">
        <f t="shared" si="0"/>
        <v>0</v>
      </c>
      <c r="U45" s="284"/>
      <c r="V45" s="289">
        <f>入力シート!F45</f>
        <v>0</v>
      </c>
      <c r="W45" s="284"/>
      <c r="X45" s="291">
        <f t="shared" si="2"/>
        <v>0</v>
      </c>
      <c r="Y45" s="284"/>
      <c r="Z45" s="289">
        <v>0</v>
      </c>
      <c r="AA45" s="284"/>
      <c r="AB45" s="289">
        <f>各種係数!$F45*'１次効果'!Z45</f>
        <v>0</v>
      </c>
      <c r="AC45" s="284"/>
      <c r="AD45" s="292">
        <v>2.7244378747034233E-2</v>
      </c>
    </row>
    <row r="46" spans="1:30" ht="15.2" customHeight="1">
      <c r="A46" s="196" t="s">
        <v>328</v>
      </c>
      <c r="B46" s="601" t="s">
        <v>329</v>
      </c>
      <c r="D46" s="289">
        <f>入力シート!D46</f>
        <v>0</v>
      </c>
      <c r="E46" s="284"/>
      <c r="F46" s="290">
        <f>D46*各種係数!$D46</f>
        <v>0</v>
      </c>
      <c r="G46" s="286"/>
      <c r="H46" s="290">
        <f>D46*各種係数!$E46</f>
        <v>0</v>
      </c>
      <c r="I46" s="284"/>
      <c r="J46" s="289">
        <f t="shared" si="1"/>
        <v>0</v>
      </c>
      <c r="K46" s="284"/>
      <c r="L46" s="289">
        <f>J46*各種係数!$F46</f>
        <v>0</v>
      </c>
      <c r="M46" s="284"/>
      <c r="N46" s="289">
        <f>入力シート!E46</f>
        <v>0</v>
      </c>
      <c r="O46" s="284"/>
      <c r="P46" s="290">
        <f>N46*各種係数!$D46</f>
        <v>0</v>
      </c>
      <c r="Q46" s="286"/>
      <c r="R46" s="290">
        <f>N46*各種係数!$E46</f>
        <v>0</v>
      </c>
      <c r="S46" s="284"/>
      <c r="T46" s="289">
        <f t="shared" si="0"/>
        <v>0</v>
      </c>
      <c r="U46" s="284"/>
      <c r="V46" s="289">
        <f>入力シート!F46</f>
        <v>0</v>
      </c>
      <c r="W46" s="284"/>
      <c r="X46" s="291">
        <f t="shared" si="2"/>
        <v>0</v>
      </c>
      <c r="Y46" s="284"/>
      <c r="Z46" s="289">
        <v>2.4083800166455314E-2</v>
      </c>
      <c r="AA46" s="284"/>
      <c r="AB46" s="289">
        <f>各種係数!$F46*'１次効果'!Z46</f>
        <v>2.3800764554487465E-2</v>
      </c>
      <c r="AC46" s="284"/>
      <c r="AD46" s="292">
        <v>3.7815853804822927E-2</v>
      </c>
    </row>
    <row r="47" spans="1:30" ht="15.2" customHeight="1">
      <c r="A47" s="205" t="s">
        <v>330</v>
      </c>
      <c r="B47" s="603" t="s">
        <v>331</v>
      </c>
      <c r="D47" s="293">
        <f>入力シート!D47</f>
        <v>0</v>
      </c>
      <c r="E47" s="284"/>
      <c r="F47" s="294">
        <f>D47*各種係数!$D47</f>
        <v>0</v>
      </c>
      <c r="G47" s="286"/>
      <c r="H47" s="294">
        <f>D47*各種係数!$E47</f>
        <v>0</v>
      </c>
      <c r="I47" s="284"/>
      <c r="J47" s="293">
        <f t="shared" si="1"/>
        <v>0</v>
      </c>
      <c r="K47" s="284"/>
      <c r="L47" s="293">
        <f>J47*各種係数!$F47</f>
        <v>0</v>
      </c>
      <c r="M47" s="284"/>
      <c r="N47" s="293">
        <f>入力シート!E47</f>
        <v>0</v>
      </c>
      <c r="O47" s="284"/>
      <c r="P47" s="294">
        <f>N47*各種係数!$D47</f>
        <v>0</v>
      </c>
      <c r="Q47" s="286"/>
      <c r="R47" s="294">
        <f>N47*各種係数!$E47</f>
        <v>0</v>
      </c>
      <c r="S47" s="284"/>
      <c r="T47" s="293">
        <f t="shared" si="0"/>
        <v>0</v>
      </c>
      <c r="U47" s="284"/>
      <c r="V47" s="293">
        <f>入力シート!F47</f>
        <v>0</v>
      </c>
      <c r="W47" s="284"/>
      <c r="X47" s="295">
        <f t="shared" si="2"/>
        <v>0</v>
      </c>
      <c r="Y47" s="284"/>
      <c r="Z47" s="293">
        <v>1.7481039984221496E-3</v>
      </c>
      <c r="AA47" s="284"/>
      <c r="AB47" s="293">
        <f>各種係数!$F47*'１次効果'!Z47</f>
        <v>1.7403227279070555E-3</v>
      </c>
      <c r="AC47" s="284"/>
      <c r="AD47" s="296">
        <v>5.3820989908445541E-3</v>
      </c>
    </row>
    <row r="48" spans="1:30" ht="15.2" customHeight="1">
      <c r="A48" s="196" t="s">
        <v>332</v>
      </c>
      <c r="B48" s="601" t="s">
        <v>333</v>
      </c>
      <c r="D48" s="289">
        <f>入力シート!D48</f>
        <v>0</v>
      </c>
      <c r="E48" s="284"/>
      <c r="F48" s="290">
        <f>D48*各種係数!$D48</f>
        <v>0</v>
      </c>
      <c r="G48" s="286"/>
      <c r="H48" s="290">
        <f>D48*各種係数!$E48</f>
        <v>0</v>
      </c>
      <c r="I48" s="284"/>
      <c r="J48" s="289">
        <f t="shared" si="1"/>
        <v>0</v>
      </c>
      <c r="K48" s="284"/>
      <c r="L48" s="289">
        <f>J48*各種係数!$F48</f>
        <v>0</v>
      </c>
      <c r="M48" s="284"/>
      <c r="N48" s="289">
        <f>入力シート!E48</f>
        <v>0</v>
      </c>
      <c r="O48" s="284"/>
      <c r="P48" s="290">
        <f>N48*各種係数!$D48</f>
        <v>0</v>
      </c>
      <c r="Q48" s="286"/>
      <c r="R48" s="290">
        <f>N48*各種係数!$E48</f>
        <v>0</v>
      </c>
      <c r="S48" s="284"/>
      <c r="T48" s="289">
        <f t="shared" si="0"/>
        <v>0</v>
      </c>
      <c r="U48" s="284"/>
      <c r="V48" s="289">
        <f>入力シート!F48</f>
        <v>0</v>
      </c>
      <c r="W48" s="284"/>
      <c r="X48" s="291">
        <f t="shared" si="2"/>
        <v>0</v>
      </c>
      <c r="Y48" s="284"/>
      <c r="Z48" s="289">
        <v>1.6309086097932426E-2</v>
      </c>
      <c r="AA48" s="284"/>
      <c r="AB48" s="289">
        <f>各種係数!$F48*'１次効果'!Z48</f>
        <v>1.5847062273442299E-2</v>
      </c>
      <c r="AC48" s="284"/>
      <c r="AD48" s="292">
        <v>3.6922235903222189E-2</v>
      </c>
    </row>
    <row r="49" spans="1:30" ht="15.2" customHeight="1">
      <c r="A49" s="196" t="s">
        <v>334</v>
      </c>
      <c r="B49" s="601" t="s">
        <v>335</v>
      </c>
      <c r="D49" s="289">
        <f>入力シート!D49</f>
        <v>0</v>
      </c>
      <c r="E49" s="284"/>
      <c r="F49" s="290">
        <f>D49*各種係数!$D49</f>
        <v>0</v>
      </c>
      <c r="G49" s="286"/>
      <c r="H49" s="290">
        <f>D49*各種係数!$E49</f>
        <v>0</v>
      </c>
      <c r="I49" s="284"/>
      <c r="J49" s="289">
        <f t="shared" si="1"/>
        <v>0</v>
      </c>
      <c r="K49" s="284"/>
      <c r="L49" s="289">
        <f>J49*各種係数!$F49</f>
        <v>0</v>
      </c>
      <c r="M49" s="284"/>
      <c r="N49" s="289">
        <f>入力シート!E49</f>
        <v>0</v>
      </c>
      <c r="O49" s="284"/>
      <c r="P49" s="290">
        <f>N49*各種係数!$D49</f>
        <v>0</v>
      </c>
      <c r="Q49" s="286"/>
      <c r="R49" s="290">
        <f>N49*各種係数!$E49</f>
        <v>0</v>
      </c>
      <c r="S49" s="284"/>
      <c r="T49" s="289">
        <f t="shared" si="0"/>
        <v>0</v>
      </c>
      <c r="U49" s="284"/>
      <c r="V49" s="289">
        <f>入力シート!F49</f>
        <v>0</v>
      </c>
      <c r="W49" s="284"/>
      <c r="X49" s="291">
        <f t="shared" si="2"/>
        <v>0</v>
      </c>
      <c r="Y49" s="284"/>
      <c r="Z49" s="289">
        <v>3.2116408901221036</v>
      </c>
      <c r="AA49" s="284"/>
      <c r="AB49" s="289">
        <f>各種係数!$F49*'１次効果'!Z49</f>
        <v>2.9755824482709743</v>
      </c>
      <c r="AC49" s="284"/>
      <c r="AD49" s="292">
        <v>4.71301222587479</v>
      </c>
    </row>
    <row r="50" spans="1:30" ht="15.2" customHeight="1">
      <c r="A50" s="196" t="s">
        <v>336</v>
      </c>
      <c r="B50" s="601" t="s">
        <v>337</v>
      </c>
      <c r="D50" s="289">
        <f>入力シート!D50</f>
        <v>0</v>
      </c>
      <c r="E50" s="284"/>
      <c r="F50" s="290">
        <f>D50*各種係数!$D50</f>
        <v>0</v>
      </c>
      <c r="G50" s="286"/>
      <c r="H50" s="290">
        <f>D50*各種係数!$E50</f>
        <v>0</v>
      </c>
      <c r="I50" s="284"/>
      <c r="J50" s="289">
        <f t="shared" si="1"/>
        <v>0</v>
      </c>
      <c r="K50" s="284"/>
      <c r="L50" s="289">
        <f>J50*各種係数!$F50</f>
        <v>0</v>
      </c>
      <c r="M50" s="284"/>
      <c r="N50" s="289">
        <f>入力シート!E50</f>
        <v>0</v>
      </c>
      <c r="O50" s="284"/>
      <c r="P50" s="290">
        <f>N50*各種係数!$D50</f>
        <v>0</v>
      </c>
      <c r="Q50" s="286"/>
      <c r="R50" s="290">
        <f>N50*各種係数!$E50</f>
        <v>0</v>
      </c>
      <c r="S50" s="284"/>
      <c r="T50" s="289">
        <f t="shared" si="0"/>
        <v>0</v>
      </c>
      <c r="U50" s="284"/>
      <c r="V50" s="289">
        <f>入力シート!F50</f>
        <v>0</v>
      </c>
      <c r="W50" s="284"/>
      <c r="X50" s="291">
        <f t="shared" si="2"/>
        <v>0</v>
      </c>
      <c r="Y50" s="284"/>
      <c r="Z50" s="289">
        <v>1.6732019656969774E-2</v>
      </c>
      <c r="AA50" s="284"/>
      <c r="AB50" s="289">
        <f>各種係数!$F50*'１次効果'!Z50</f>
        <v>1.4815934664033002E-2</v>
      </c>
      <c r="AC50" s="284"/>
      <c r="AD50" s="292">
        <v>3.1290101876035883E-2</v>
      </c>
    </row>
    <row r="51" spans="1:30" ht="15.2" customHeight="1">
      <c r="A51" s="196" t="s">
        <v>338</v>
      </c>
      <c r="B51" s="601" t="s">
        <v>339</v>
      </c>
      <c r="D51" s="289">
        <f>入力シート!D51</f>
        <v>0</v>
      </c>
      <c r="E51" s="284"/>
      <c r="F51" s="290">
        <f>D51*各種係数!$D51</f>
        <v>0</v>
      </c>
      <c r="G51" s="286"/>
      <c r="H51" s="290">
        <f>D51*各種係数!$E51</f>
        <v>0</v>
      </c>
      <c r="I51" s="284"/>
      <c r="J51" s="289">
        <f t="shared" si="1"/>
        <v>0</v>
      </c>
      <c r="K51" s="284"/>
      <c r="L51" s="289">
        <f>J51*各種係数!$F51</f>
        <v>0</v>
      </c>
      <c r="M51" s="284"/>
      <c r="N51" s="289">
        <f>入力シート!E51</f>
        <v>0</v>
      </c>
      <c r="O51" s="284"/>
      <c r="P51" s="290">
        <f>N51*各種係数!$D51</f>
        <v>0</v>
      </c>
      <c r="Q51" s="286"/>
      <c r="R51" s="290">
        <f>N51*各種係数!$E51</f>
        <v>0</v>
      </c>
      <c r="S51" s="284"/>
      <c r="T51" s="289">
        <f t="shared" si="0"/>
        <v>0</v>
      </c>
      <c r="U51" s="284"/>
      <c r="V51" s="289">
        <f>入力シート!F51</f>
        <v>0</v>
      </c>
      <c r="W51" s="284"/>
      <c r="X51" s="291">
        <f t="shared" si="2"/>
        <v>0</v>
      </c>
      <c r="Y51" s="284"/>
      <c r="Z51" s="289">
        <v>4.3967918007129646E-2</v>
      </c>
      <c r="AA51" s="284"/>
      <c r="AB51" s="289">
        <f>各種係数!$F51*'１次効果'!Z51</f>
        <v>4.3967918007129646E-2</v>
      </c>
      <c r="AC51" s="284"/>
      <c r="AD51" s="292">
        <v>7.3713045075301367E-2</v>
      </c>
    </row>
    <row r="52" spans="1:30" ht="15.2" customHeight="1" thickBot="1">
      <c r="A52" s="209" t="s">
        <v>340</v>
      </c>
      <c r="B52" s="604" t="s">
        <v>341</v>
      </c>
      <c r="D52" s="301">
        <f>入力シート!D52</f>
        <v>0</v>
      </c>
      <c r="E52" s="284"/>
      <c r="F52" s="290">
        <f>D52*各種係数!$D52</f>
        <v>0</v>
      </c>
      <c r="G52" s="286"/>
      <c r="H52" s="290">
        <f>D52*各種係数!$E52</f>
        <v>0</v>
      </c>
      <c r="I52" s="284"/>
      <c r="J52" s="301">
        <f t="shared" si="1"/>
        <v>0</v>
      </c>
      <c r="K52" s="284"/>
      <c r="L52" s="289">
        <f>J52*各種係数!$F52</f>
        <v>0</v>
      </c>
      <c r="M52" s="284"/>
      <c r="N52" s="301">
        <f>入力シート!E52</f>
        <v>0</v>
      </c>
      <c r="O52" s="284"/>
      <c r="P52" s="290">
        <f>N52*各種係数!$D52</f>
        <v>0</v>
      </c>
      <c r="Q52" s="286"/>
      <c r="R52" s="290">
        <f>N52*各種係数!$E52</f>
        <v>0</v>
      </c>
      <c r="S52" s="284"/>
      <c r="T52" s="301">
        <f t="shared" si="0"/>
        <v>0</v>
      </c>
      <c r="U52" s="284"/>
      <c r="V52" s="301">
        <f>入力シート!F52</f>
        <v>0</v>
      </c>
      <c r="W52" s="284"/>
      <c r="X52" s="302">
        <f t="shared" si="2"/>
        <v>0</v>
      </c>
      <c r="Y52" s="284"/>
      <c r="Z52" s="301">
        <v>0.10624837134488761</v>
      </c>
      <c r="AA52" s="284"/>
      <c r="AB52" s="301">
        <f>各種係数!$F52*'１次効果'!Z52</f>
        <v>9.8234217305714175E-2</v>
      </c>
      <c r="AC52" s="284"/>
      <c r="AD52" s="292">
        <v>0.1899729345488588</v>
      </c>
    </row>
    <row r="53" spans="1:30" ht="15.2" customHeight="1" thickBot="1">
      <c r="A53" s="212"/>
      <c r="B53" s="213" t="s">
        <v>26</v>
      </c>
      <c r="D53" s="301">
        <f>SUM(D8:D52)</f>
        <v>0</v>
      </c>
      <c r="E53" s="284"/>
      <c r="F53" s="303">
        <f>SUM(F8:F39)+SUM(F41:F52)</f>
        <v>0</v>
      </c>
      <c r="G53" s="286"/>
      <c r="H53" s="303">
        <f>SUM(H8:H42)+SUM(H44:H52)</f>
        <v>0</v>
      </c>
      <c r="I53" s="284"/>
      <c r="J53" s="301">
        <f>SUM(J8:J52)</f>
        <v>0</v>
      </c>
      <c r="K53" s="284"/>
      <c r="L53" s="304">
        <f>SUM(L8:L52)</f>
        <v>0</v>
      </c>
      <c r="M53" s="284"/>
      <c r="N53" s="301">
        <f>SUM(N8:N52)</f>
        <v>100</v>
      </c>
      <c r="O53" s="284"/>
      <c r="P53" s="303">
        <f>SUM(P8:P39)+SUM(P41:P52)</f>
        <v>8.4549673490673545</v>
      </c>
      <c r="Q53" s="286"/>
      <c r="R53" s="303">
        <f>SUM(R8:R42)+SUM(R44:R52)</f>
        <v>1.6949442414430675</v>
      </c>
      <c r="S53" s="284"/>
      <c r="T53" s="301">
        <f>SUM(T8:T52)</f>
        <v>100</v>
      </c>
      <c r="U53" s="284"/>
      <c r="V53" s="301">
        <f>SUM(V8:V52)</f>
        <v>0</v>
      </c>
      <c r="W53" s="284"/>
      <c r="X53" s="305">
        <f>SUM(X8:X52)</f>
        <v>100</v>
      </c>
      <c r="Y53" s="284"/>
      <c r="Z53" s="301">
        <f>SUM(Z8:Z52)</f>
        <v>69.488661542590577</v>
      </c>
      <c r="AA53" s="284"/>
      <c r="AB53" s="301">
        <f>SUM(AB8:AB52)</f>
        <v>25.771582970285756</v>
      </c>
      <c r="AC53" s="284"/>
      <c r="AD53" s="306">
        <f>SUM(AD8:AD52)</f>
        <v>36.4863950421677</v>
      </c>
    </row>
  </sheetData>
  <phoneticPr fontId="1"/>
  <pageMargins left="0.7" right="0.7" top="0.75" bottom="0.75" header="0.3" footer="0.3"/>
  <pageSetup paperSize="9" scale="57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53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10.625" defaultRowHeight="13.5"/>
  <cols>
    <col min="1" max="1" width="4.625" style="158" customWidth="1"/>
    <col min="2" max="2" width="25" style="158" customWidth="1"/>
    <col min="3" max="3" width="2.625" style="158" customWidth="1"/>
    <col min="4" max="4" width="11.125" style="158" customWidth="1"/>
    <col min="5" max="5" width="2.625" style="158" customWidth="1"/>
    <col min="6" max="6" width="11.125" style="158" customWidth="1"/>
    <col min="7" max="7" width="2.625" style="158" customWidth="1"/>
    <col min="8" max="8" width="11.125" style="158" customWidth="1"/>
    <col min="9" max="9" width="2.625" style="158" customWidth="1"/>
    <col min="10" max="10" width="11.125" style="158" customWidth="1"/>
    <col min="11" max="11" width="2.625" style="158" customWidth="1"/>
    <col min="12" max="12" width="11.125" style="158" customWidth="1"/>
    <col min="13" max="13" width="2.625" style="158" customWidth="1"/>
    <col min="14" max="14" width="13.375" style="158" customWidth="1"/>
    <col min="15" max="15" width="2.625" style="158" customWidth="1"/>
    <col min="16" max="16" width="13" style="158" customWidth="1"/>
    <col min="17" max="17" width="2.625" style="158" customWidth="1"/>
    <col min="18" max="18" width="13.375" style="158" customWidth="1"/>
    <col min="19" max="16384" width="10.625" style="158"/>
  </cols>
  <sheetData>
    <row r="1" spans="1:18" ht="15" thickTop="1" thickBot="1">
      <c r="C1" s="159"/>
      <c r="D1" s="217" t="s">
        <v>87</v>
      </c>
      <c r="E1" s="218"/>
      <c r="F1" s="218"/>
      <c r="G1" s="218"/>
      <c r="H1" s="218"/>
      <c r="I1" s="218"/>
      <c r="J1" s="218"/>
      <c r="K1" s="218"/>
      <c r="L1" s="219"/>
      <c r="M1" s="220" t="s">
        <v>88</v>
      </c>
      <c r="N1" s="221" t="s">
        <v>73</v>
      </c>
      <c r="O1" s="222"/>
      <c r="P1" s="223"/>
      <c r="Q1" s="220" t="s">
        <v>88</v>
      </c>
      <c r="R1" s="224" t="s">
        <v>89</v>
      </c>
    </row>
    <row r="2" spans="1:18" ht="15.2" customHeight="1" thickTop="1">
      <c r="A2" s="164" t="s">
        <v>73</v>
      </c>
      <c r="C2" s="159"/>
      <c r="D2" s="159"/>
      <c r="E2" s="159"/>
      <c r="F2" s="159"/>
      <c r="G2" s="159"/>
      <c r="H2" s="159"/>
      <c r="I2" s="159"/>
      <c r="J2" s="159"/>
      <c r="K2" s="225"/>
      <c r="L2" s="225"/>
      <c r="M2" s="159"/>
      <c r="N2" s="159"/>
      <c r="O2" s="159"/>
      <c r="P2" s="159"/>
      <c r="Q2" s="159"/>
      <c r="R2" s="159"/>
    </row>
    <row r="3" spans="1:18" s="166" customFormat="1" ht="26.25" customHeight="1">
      <c r="A3" s="226" t="s">
        <v>90</v>
      </c>
      <c r="C3" s="167"/>
      <c r="D3" s="167"/>
      <c r="E3" s="167"/>
      <c r="F3" s="167"/>
      <c r="G3" s="167"/>
      <c r="H3" s="167"/>
      <c r="I3" s="197"/>
      <c r="J3" s="227" t="s">
        <v>98</v>
      </c>
      <c r="K3" s="228"/>
      <c r="L3" s="229" t="s">
        <v>99</v>
      </c>
      <c r="M3" s="197"/>
      <c r="N3" s="230" t="s">
        <v>100</v>
      </c>
      <c r="O3" s="197"/>
      <c r="P3" s="231" t="s">
        <v>101</v>
      </c>
      <c r="Q3" s="197"/>
      <c r="R3" s="232" t="s">
        <v>102</v>
      </c>
    </row>
    <row r="4" spans="1:18" ht="14.25" thickBot="1">
      <c r="B4" s="169" t="str">
        <f>"単位："&amp;入力シート!L20</f>
        <v>単位：億円</v>
      </c>
      <c r="C4" s="159"/>
      <c r="D4" s="159"/>
      <c r="E4" s="159"/>
      <c r="F4" s="159"/>
      <c r="G4" s="159"/>
      <c r="H4" s="173"/>
      <c r="I4" s="171"/>
      <c r="J4" s="172" t="s">
        <v>75</v>
      </c>
      <c r="K4" s="171"/>
      <c r="L4" s="172" t="s">
        <v>75</v>
      </c>
      <c r="M4" s="171"/>
      <c r="N4" s="172" t="s">
        <v>75</v>
      </c>
      <c r="O4" s="171"/>
      <c r="P4" s="172" t="s">
        <v>75</v>
      </c>
      <c r="Q4" s="171"/>
      <c r="R4" s="172" t="s">
        <v>75</v>
      </c>
    </row>
    <row r="5" spans="1:18">
      <c r="A5" s="174"/>
      <c r="B5" s="175"/>
      <c r="C5" s="159"/>
      <c r="D5" s="176" t="str">
        <f>'１次効果'!X5</f>
        <v>県内需要計</v>
      </c>
      <c r="E5" s="159"/>
      <c r="F5" s="177" t="str">
        <f>'１次効果'!AD5</f>
        <v>生産誘発額</v>
      </c>
      <c r="G5" s="159"/>
      <c r="H5" s="176" t="str">
        <f>D5&amp;"＋"</f>
        <v>県内需要計＋</v>
      </c>
      <c r="I5" s="159"/>
      <c r="J5" s="233" t="s">
        <v>1</v>
      </c>
      <c r="K5" s="225"/>
      <c r="L5" s="234" t="s">
        <v>9</v>
      </c>
      <c r="M5" s="159"/>
      <c r="N5" s="235" t="s">
        <v>91</v>
      </c>
      <c r="O5" s="159"/>
      <c r="P5" s="235" t="s">
        <v>91</v>
      </c>
      <c r="Q5" s="159"/>
      <c r="R5" s="236" t="s">
        <v>76</v>
      </c>
    </row>
    <row r="6" spans="1:18">
      <c r="A6" s="181" t="s">
        <v>103</v>
      </c>
      <c r="B6" s="182"/>
      <c r="C6" s="159"/>
      <c r="D6" s="183" t="str">
        <f>'１次効果'!X6</f>
        <v>(直接効果)</v>
      </c>
      <c r="E6" s="184" t="s">
        <v>77</v>
      </c>
      <c r="F6" s="185" t="str">
        <f>'１次効果'!AD6</f>
        <v>(間接1次)</v>
      </c>
      <c r="G6" s="184" t="s">
        <v>78</v>
      </c>
      <c r="H6" s="185" t="str">
        <f>F5</f>
        <v>生産誘発額</v>
      </c>
      <c r="I6" s="237"/>
      <c r="J6" s="238" t="s">
        <v>92</v>
      </c>
      <c r="K6" s="225"/>
      <c r="L6" s="239" t="s">
        <v>93</v>
      </c>
      <c r="M6" s="159"/>
      <c r="N6" s="240" t="s">
        <v>94</v>
      </c>
      <c r="O6" s="159"/>
      <c r="P6" s="240" t="s">
        <v>95</v>
      </c>
      <c r="Q6" s="159"/>
      <c r="R6" s="241" t="s">
        <v>96</v>
      </c>
    </row>
    <row r="7" spans="1:18" ht="14.25" thickBot="1">
      <c r="A7" s="189"/>
      <c r="B7" s="190"/>
      <c r="C7" s="159"/>
      <c r="D7" s="191" t="str">
        <f>'１次効果'!X7</f>
        <v>F</v>
      </c>
      <c r="E7" s="159"/>
      <c r="F7" s="192" t="str">
        <f>'１次効果'!AD7</f>
        <v>X1</v>
      </c>
      <c r="G7" s="159"/>
      <c r="H7" s="242" t="str">
        <f>"Δ"&amp;F7</f>
        <v>ΔX1</v>
      </c>
      <c r="I7" s="159"/>
      <c r="J7" s="243" t="str">
        <f>各種係数!J7&amp;H7</f>
        <v>wΔX1</v>
      </c>
      <c r="K7" s="225"/>
      <c r="L7" s="244" t="str">
        <f>"k"&amp;J7</f>
        <v>kwΔX1</v>
      </c>
      <c r="M7" s="159"/>
      <c r="N7" s="245" t="str">
        <f>各種係数!K7&amp;"∑"&amp;L7</f>
        <v>c∑kwΔX1</v>
      </c>
      <c r="O7" s="159"/>
      <c r="P7" s="246" t="str">
        <f>"("&amp;各種係数!F7&amp;")×"&amp;N7</f>
        <v>(I-m)×c∑kwΔX1</v>
      </c>
      <c r="Q7" s="159"/>
      <c r="R7" s="247" t="s">
        <v>97</v>
      </c>
    </row>
    <row r="8" spans="1:18" ht="15.2" customHeight="1">
      <c r="A8" s="196" t="s">
        <v>252</v>
      </c>
      <c r="B8" s="601" t="s">
        <v>253</v>
      </c>
      <c r="D8" s="202">
        <f>'１次効果'!X8</f>
        <v>0</v>
      </c>
      <c r="E8" s="199"/>
      <c r="F8" s="202">
        <f>'１次効果'!AD8</f>
        <v>5.2127132132870069E-3</v>
      </c>
      <c r="G8" s="199"/>
      <c r="H8" s="202">
        <f>D8+F8</f>
        <v>5.2127132132870069E-3</v>
      </c>
      <c r="I8" s="199"/>
      <c r="J8" s="202">
        <f>H8*各種係数!$J8</f>
        <v>6.0455628409744849E-4</v>
      </c>
      <c r="K8" s="248"/>
      <c r="L8" s="200">
        <f>J8*入力シート!L$3</f>
        <v>3.4315944709196187E-4</v>
      </c>
      <c r="M8" s="199"/>
      <c r="N8" s="198">
        <f>L$53*各種係数!$K8</f>
        <v>0.17566946990221005</v>
      </c>
      <c r="O8" s="199"/>
      <c r="P8" s="198">
        <f>各種係数!$F8*'２次効果'!N8</f>
        <v>6.2709578193830037E-2</v>
      </c>
      <c r="Q8" s="199"/>
      <c r="R8" s="200">
        <f t="array" ref="R8:R52">MMULT('逆行列(IM)'!D5:AV49,'２次効果'!P8:P52)</f>
        <v>0.10836469379644867</v>
      </c>
    </row>
    <row r="9" spans="1:18" ht="15.2" customHeight="1">
      <c r="A9" s="196" t="s">
        <v>254</v>
      </c>
      <c r="B9" s="601" t="s">
        <v>255</v>
      </c>
      <c r="D9" s="202">
        <f>'１次効果'!X9</f>
        <v>0</v>
      </c>
      <c r="E9" s="199"/>
      <c r="F9" s="202">
        <f>'１次効果'!AD9</f>
        <v>1.3051619920151143E-2</v>
      </c>
      <c r="G9" s="199"/>
      <c r="H9" s="202">
        <f>D9+F9</f>
        <v>1.3051619920151143E-2</v>
      </c>
      <c r="I9" s="199"/>
      <c r="J9" s="202">
        <f>H9*各種係数!$J9</f>
        <v>2.7030904627817882E-3</v>
      </c>
      <c r="K9" s="248"/>
      <c r="L9" s="203">
        <f>J9*入力シート!L$3</f>
        <v>1.5343336146651241E-3</v>
      </c>
      <c r="M9" s="199"/>
      <c r="N9" s="202">
        <f>L$53*各種係数!$K9</f>
        <v>-2.6517139950338423E-4</v>
      </c>
      <c r="O9" s="199"/>
      <c r="P9" s="202">
        <f>各種係数!$F9*'２次効果'!N9</f>
        <v>-3.9351551003169159E-6</v>
      </c>
      <c r="Q9" s="199"/>
      <c r="R9" s="203">
        <v>1.5855324099276053E-3</v>
      </c>
    </row>
    <row r="10" spans="1:18" ht="15.2" customHeight="1">
      <c r="A10" s="196" t="s">
        <v>256</v>
      </c>
      <c r="B10" s="601" t="s">
        <v>257</v>
      </c>
      <c r="D10" s="202">
        <f>'１次効果'!X10</f>
        <v>0</v>
      </c>
      <c r="E10" s="199"/>
      <c r="F10" s="202">
        <f>'１次効果'!AD10</f>
        <v>2.1964000927622777E-3</v>
      </c>
      <c r="G10" s="199"/>
      <c r="H10" s="202">
        <f t="shared" ref="H10:H52" si="0">D10+F10</f>
        <v>2.1964000927622777E-3</v>
      </c>
      <c r="I10" s="199"/>
      <c r="J10" s="202">
        <f>H10*各種係数!$J10</f>
        <v>3.3396593966254567E-4</v>
      </c>
      <c r="K10" s="248"/>
      <c r="L10" s="203">
        <f>J10*入力シート!L$3</f>
        <v>1.8956641460313349E-4</v>
      </c>
      <c r="M10" s="199"/>
      <c r="N10" s="202">
        <f>L$53*各種係数!$K10</f>
        <v>1.2059995249413915</v>
      </c>
      <c r="O10" s="199"/>
      <c r="P10" s="202">
        <f>各種係数!$F10*'２次効果'!N10</f>
        <v>0.33466728416472857</v>
      </c>
      <c r="Q10" s="199"/>
      <c r="R10" s="203">
        <v>0.40571410408754599</v>
      </c>
    </row>
    <row r="11" spans="1:18" ht="15.2" customHeight="1">
      <c r="A11" s="196" t="s">
        <v>258</v>
      </c>
      <c r="B11" s="601" t="s">
        <v>259</v>
      </c>
      <c r="D11" s="202">
        <f>'１次効果'!X11</f>
        <v>0</v>
      </c>
      <c r="E11" s="199"/>
      <c r="F11" s="202">
        <f>'１次効果'!AD11</f>
        <v>2.5229545447316665E-2</v>
      </c>
      <c r="G11" s="199"/>
      <c r="H11" s="202">
        <f t="shared" si="0"/>
        <v>2.5229545447316665E-2</v>
      </c>
      <c r="I11" s="199"/>
      <c r="J11" s="202">
        <f>H11*各種係数!$J11</f>
        <v>6.5325829509785124E-3</v>
      </c>
      <c r="K11" s="248"/>
      <c r="L11" s="203">
        <f>J11*入力シート!L$3</f>
        <v>3.7080377998003249E-3</v>
      </c>
      <c r="M11" s="199"/>
      <c r="N11" s="202">
        <f>L$53*各種係数!$K11</f>
        <v>4.5003911986638192E-3</v>
      </c>
      <c r="O11" s="199"/>
      <c r="P11" s="202">
        <f>各種係数!$F11*'２次効果'!N11</f>
        <v>1.3018917253331383E-3</v>
      </c>
      <c r="Q11" s="199"/>
      <c r="R11" s="203">
        <v>4.5732835952876968E-3</v>
      </c>
    </row>
    <row r="12" spans="1:18" ht="15.2" customHeight="1">
      <c r="A12" s="205" t="s">
        <v>260</v>
      </c>
      <c r="B12" s="601" t="s">
        <v>261</v>
      </c>
      <c r="D12" s="206">
        <f>'１次効果'!X12</f>
        <v>0</v>
      </c>
      <c r="E12" s="199"/>
      <c r="F12" s="206">
        <f>'１次効果'!AD12</f>
        <v>3.2528377812701501E-2</v>
      </c>
      <c r="G12" s="199"/>
      <c r="H12" s="206">
        <f t="shared" si="0"/>
        <v>3.2528377812701501E-2</v>
      </c>
      <c r="I12" s="199"/>
      <c r="J12" s="206">
        <f>H12*各種係数!$J12</f>
        <v>9.2889003168520803E-3</v>
      </c>
      <c r="K12" s="248"/>
      <c r="L12" s="207">
        <f>J12*入力シート!L$3</f>
        <v>5.272584175652211E-3</v>
      </c>
      <c r="M12" s="199"/>
      <c r="N12" s="206">
        <f>L$53*各種係数!$K12</f>
        <v>0.18827545494384965</v>
      </c>
      <c r="O12" s="199"/>
      <c r="P12" s="206">
        <f>各種係数!$F12*'２次効果'!N12</f>
        <v>3.3395343190778103E-2</v>
      </c>
      <c r="Q12" s="199"/>
      <c r="R12" s="207">
        <v>3.7011945322833043E-2</v>
      </c>
    </row>
    <row r="13" spans="1:18" ht="15.2" customHeight="1">
      <c r="A13" s="196" t="s">
        <v>262</v>
      </c>
      <c r="B13" s="602" t="s">
        <v>263</v>
      </c>
      <c r="D13" s="202">
        <f>'１次効果'!X13</f>
        <v>0</v>
      </c>
      <c r="E13" s="199"/>
      <c r="F13" s="202">
        <f>'１次効果'!AD13</f>
        <v>3.2664775800985459E-2</v>
      </c>
      <c r="G13" s="199"/>
      <c r="H13" s="202">
        <f t="shared" si="0"/>
        <v>3.2664775800985459E-2</v>
      </c>
      <c r="I13" s="199"/>
      <c r="J13" s="202">
        <f>H13*各種係数!$J13</f>
        <v>4.5272326559856069E-3</v>
      </c>
      <c r="K13" s="248"/>
      <c r="L13" s="203">
        <f>J13*入力シート!L$3</f>
        <v>2.569756854655862E-3</v>
      </c>
      <c r="M13" s="199"/>
      <c r="N13" s="202">
        <f>L$53*各種係数!$K13</f>
        <v>2.5313525087344337E-3</v>
      </c>
      <c r="O13" s="199"/>
      <c r="P13" s="202">
        <f>各種係数!$F13*'２次効果'!N13</f>
        <v>1.5239288304128163E-3</v>
      </c>
      <c r="Q13" s="199"/>
      <c r="R13" s="203">
        <v>7.4481820993534762E-3</v>
      </c>
    </row>
    <row r="14" spans="1:18" ht="15.2" customHeight="1">
      <c r="A14" s="196" t="s">
        <v>264</v>
      </c>
      <c r="B14" s="601" t="s">
        <v>265</v>
      </c>
      <c r="D14" s="202">
        <f>'１次効果'!X14</f>
        <v>0</v>
      </c>
      <c r="E14" s="199"/>
      <c r="F14" s="202">
        <f>'１次効果'!AD14</f>
        <v>2.5924032212914179E-2</v>
      </c>
      <c r="G14" s="199"/>
      <c r="H14" s="202">
        <f t="shared" si="0"/>
        <v>2.5924032212914179E-2</v>
      </c>
      <c r="I14" s="199"/>
      <c r="J14" s="202">
        <f>H14*各種係数!$J14</f>
        <v>6.2034624321193783E-3</v>
      </c>
      <c r="K14" s="248"/>
      <c r="L14" s="203">
        <f>J14*入力シート!L$3</f>
        <v>3.5212217526444656E-3</v>
      </c>
      <c r="M14" s="199"/>
      <c r="N14" s="202">
        <f>L$53*各種係数!$K14</f>
        <v>6.2099004337601051E-3</v>
      </c>
      <c r="O14" s="199"/>
      <c r="P14" s="202">
        <f>各種係数!$F14*'２次効果'!N14</f>
        <v>2.6906172374331107E-3</v>
      </c>
      <c r="Q14" s="199"/>
      <c r="R14" s="203">
        <v>1.0186017406277861E-2</v>
      </c>
    </row>
    <row r="15" spans="1:18" ht="15.2" customHeight="1">
      <c r="A15" s="196" t="s">
        <v>266</v>
      </c>
      <c r="B15" s="601" t="s">
        <v>267</v>
      </c>
      <c r="D15" s="202">
        <f>'１次効果'!X15</f>
        <v>0</v>
      </c>
      <c r="E15" s="199"/>
      <c r="F15" s="202">
        <f>'１次効果'!AD15</f>
        <v>6.5621400051280823E-2</v>
      </c>
      <c r="G15" s="199"/>
      <c r="H15" s="202">
        <f t="shared" si="0"/>
        <v>6.5621400051280823E-2</v>
      </c>
      <c r="I15" s="199"/>
      <c r="J15" s="202">
        <f>H15*各種係数!$J15</f>
        <v>7.4079543950571203E-3</v>
      </c>
      <c r="K15" s="248"/>
      <c r="L15" s="203">
        <f>J15*入力シート!L$3</f>
        <v>4.2049178896311126E-3</v>
      </c>
      <c r="M15" s="199"/>
      <c r="N15" s="202">
        <f>L$53*各種係数!$K15</f>
        <v>8.2165520881580557E-3</v>
      </c>
      <c r="O15" s="199"/>
      <c r="P15" s="202">
        <f>各種係数!$F15*'２次効果'!N15</f>
        <v>2.6811071748386191E-3</v>
      </c>
      <c r="Q15" s="199"/>
      <c r="R15" s="203">
        <v>1.8562589860317402E-2</v>
      </c>
    </row>
    <row r="16" spans="1:18" ht="15.2" customHeight="1">
      <c r="A16" s="196" t="s">
        <v>268</v>
      </c>
      <c r="B16" s="601" t="s">
        <v>269</v>
      </c>
      <c r="D16" s="202">
        <f>'１次効果'!X16</f>
        <v>0</v>
      </c>
      <c r="E16" s="199"/>
      <c r="F16" s="202">
        <f>'１次効果'!AD16</f>
        <v>0.13661691082516528</v>
      </c>
      <c r="G16" s="199"/>
      <c r="H16" s="202">
        <f t="shared" si="0"/>
        <v>0.13661691082516528</v>
      </c>
      <c r="I16" s="199"/>
      <c r="J16" s="202">
        <f>H16*各種係数!$J16</f>
        <v>3.4255240419518745E-2</v>
      </c>
      <c r="K16" s="248"/>
      <c r="L16" s="203">
        <f>J16*入力シート!L$3</f>
        <v>1.9444028077408068E-2</v>
      </c>
      <c r="M16" s="199"/>
      <c r="N16" s="202">
        <f>L$53*各種係数!$K16</f>
        <v>2.488097599595584E-3</v>
      </c>
      <c r="O16" s="199"/>
      <c r="P16" s="202">
        <f>各種係数!$F16*'２次効果'!N16</f>
        <v>1.701904762649835E-3</v>
      </c>
      <c r="Q16" s="199"/>
      <c r="R16" s="203">
        <v>4.0375772935753305E-2</v>
      </c>
    </row>
    <row r="17" spans="1:18" ht="15.2" customHeight="1">
      <c r="A17" s="205" t="s">
        <v>270</v>
      </c>
      <c r="B17" s="603" t="s">
        <v>271</v>
      </c>
      <c r="D17" s="206">
        <f>'１次効果'!X17</f>
        <v>0</v>
      </c>
      <c r="E17" s="199"/>
      <c r="F17" s="206">
        <f>'１次効果'!AD17</f>
        <v>0.10728268549283898</v>
      </c>
      <c r="G17" s="199"/>
      <c r="H17" s="206">
        <f t="shared" si="0"/>
        <v>0.10728268549283898</v>
      </c>
      <c r="I17" s="199"/>
      <c r="J17" s="206">
        <f>H17*各種係数!$J17</f>
        <v>9.882290869185191E-3</v>
      </c>
      <c r="K17" s="248"/>
      <c r="L17" s="207">
        <f>J17*入力シート!L$3</f>
        <v>5.6094057077486362E-3</v>
      </c>
      <c r="M17" s="199"/>
      <c r="N17" s="206">
        <f>L$53*各種係数!$K17</f>
        <v>0.12630621533366515</v>
      </c>
      <c r="O17" s="199"/>
      <c r="P17" s="206">
        <f>各種係数!$F17*'２次効果'!N17</f>
        <v>1.1324736434119164E-2</v>
      </c>
      <c r="Q17" s="199"/>
      <c r="R17" s="207">
        <v>2.3021464226870229E-2</v>
      </c>
    </row>
    <row r="18" spans="1:18" ht="15.2" customHeight="1">
      <c r="A18" s="196" t="s">
        <v>272</v>
      </c>
      <c r="B18" s="601" t="s">
        <v>273</v>
      </c>
      <c r="D18" s="202">
        <f>'１次効果'!X18</f>
        <v>0</v>
      </c>
      <c r="E18" s="199"/>
      <c r="F18" s="202">
        <f>'１次効果'!AD18</f>
        <v>8.0915436385368952E-2</v>
      </c>
      <c r="G18" s="199"/>
      <c r="H18" s="202">
        <f t="shared" si="0"/>
        <v>8.0915436385368952E-2</v>
      </c>
      <c r="I18" s="199"/>
      <c r="J18" s="202">
        <f>H18*各種係数!$J18</f>
        <v>2.8737303395451842E-3</v>
      </c>
      <c r="K18" s="248"/>
      <c r="L18" s="203">
        <f>J18*入力シート!L$3</f>
        <v>1.6311925627933163E-3</v>
      </c>
      <c r="M18" s="199"/>
      <c r="N18" s="202">
        <f>L$53*各種係数!$K18</f>
        <v>0.22708075038606831</v>
      </c>
      <c r="O18" s="199"/>
      <c r="P18" s="202">
        <f>各種係数!$F18*'２次効果'!N18</f>
        <v>2.3296375238778859E-2</v>
      </c>
      <c r="Q18" s="199"/>
      <c r="R18" s="203">
        <v>3.3578044560994447E-2</v>
      </c>
    </row>
    <row r="19" spans="1:18" ht="15.2" customHeight="1">
      <c r="A19" s="196" t="s">
        <v>274</v>
      </c>
      <c r="B19" s="601" t="s">
        <v>275</v>
      </c>
      <c r="D19" s="202">
        <f>'１次効果'!X19</f>
        <v>0</v>
      </c>
      <c r="E19" s="199"/>
      <c r="F19" s="202">
        <f>'１次効果'!AD19</f>
        <v>1.221086892513215</v>
      </c>
      <c r="G19" s="199"/>
      <c r="H19" s="202">
        <f t="shared" si="0"/>
        <v>1.221086892513215</v>
      </c>
      <c r="I19" s="199"/>
      <c r="J19" s="202">
        <f>H19*各種係数!$J19</f>
        <v>0.2960833085488801</v>
      </c>
      <c r="K19" s="248"/>
      <c r="L19" s="203">
        <f>J19*入力シート!L$3</f>
        <v>0.1680633997651324</v>
      </c>
      <c r="M19" s="199"/>
      <c r="N19" s="202">
        <f>L$53*各種係数!$K19</f>
        <v>1.5592454420443679E-2</v>
      </c>
      <c r="O19" s="199"/>
      <c r="P19" s="202">
        <f>各種係数!$F19*'２次効果'!N19</f>
        <v>6.628311192162251E-3</v>
      </c>
      <c r="Q19" s="199"/>
      <c r="R19" s="203">
        <v>2.5638499963488413E-2</v>
      </c>
    </row>
    <row r="20" spans="1:18" ht="15.2" customHeight="1">
      <c r="A20" s="196" t="s">
        <v>276</v>
      </c>
      <c r="B20" s="601" t="s">
        <v>277</v>
      </c>
      <c r="D20" s="202">
        <f>'１次効果'!X20</f>
        <v>0</v>
      </c>
      <c r="E20" s="199"/>
      <c r="F20" s="202">
        <f>'１次効果'!AD20</f>
        <v>0.22311679613434895</v>
      </c>
      <c r="G20" s="199"/>
      <c r="H20" s="202">
        <f t="shared" si="0"/>
        <v>0.22311679613434895</v>
      </c>
      <c r="I20" s="199"/>
      <c r="J20" s="202">
        <f>H20*各種係数!$J20</f>
        <v>6.0581903805574044E-2</v>
      </c>
      <c r="K20" s="248"/>
      <c r="L20" s="203">
        <f>J20*入力シート!L$3</f>
        <v>3.4387621401927547E-2</v>
      </c>
      <c r="M20" s="199"/>
      <c r="N20" s="202">
        <f>L$53*各種係数!$K20</f>
        <v>2.228380079940142E-2</v>
      </c>
      <c r="O20" s="199"/>
      <c r="P20" s="202">
        <f>各種係数!$F20*'２次効果'!N20</f>
        <v>3.3477271235292454E-3</v>
      </c>
      <c r="Q20" s="199"/>
      <c r="R20" s="203">
        <v>5.458079150236615E-3</v>
      </c>
    </row>
    <row r="21" spans="1:18" ht="15.2" customHeight="1">
      <c r="A21" s="196" t="s">
        <v>278</v>
      </c>
      <c r="B21" s="601" t="s">
        <v>279</v>
      </c>
      <c r="D21" s="202">
        <f>'１次効果'!X21</f>
        <v>0</v>
      </c>
      <c r="E21" s="199"/>
      <c r="F21" s="202">
        <f>'１次効果'!AD21</f>
        <v>1.0224639425243333E-3</v>
      </c>
      <c r="G21" s="199"/>
      <c r="H21" s="202">
        <f t="shared" si="0"/>
        <v>1.0224639425243333E-3</v>
      </c>
      <c r="I21" s="199"/>
      <c r="J21" s="202">
        <f>H21*各種係数!$J21</f>
        <v>2.6589999666642761E-4</v>
      </c>
      <c r="K21" s="248"/>
      <c r="L21" s="203">
        <f>J21*入力シート!L$3</f>
        <v>1.5093068790779097E-4</v>
      </c>
      <c r="M21" s="199"/>
      <c r="N21" s="202">
        <f>L$53*各種係数!$K21</f>
        <v>4.6903366692300726E-2</v>
      </c>
      <c r="O21" s="199"/>
      <c r="P21" s="202">
        <f>各種係数!$F21*'２次効果'!N21</f>
        <v>3.0040901703292221E-3</v>
      </c>
      <c r="Q21" s="199"/>
      <c r="R21" s="203">
        <v>3.2010349747081438E-3</v>
      </c>
    </row>
    <row r="22" spans="1:18" ht="15.2" customHeight="1">
      <c r="A22" s="205" t="s">
        <v>280</v>
      </c>
      <c r="B22" s="601" t="s">
        <v>281</v>
      </c>
      <c r="D22" s="206">
        <f>'１次効果'!X22</f>
        <v>0</v>
      </c>
      <c r="E22" s="199"/>
      <c r="F22" s="206">
        <f>'１次効果'!AD22</f>
        <v>0.21612004186988065</v>
      </c>
      <c r="G22" s="199"/>
      <c r="H22" s="206">
        <f t="shared" si="0"/>
        <v>0.21612004186988065</v>
      </c>
      <c r="I22" s="199"/>
      <c r="J22" s="206">
        <f>H22*各種係数!$J22</f>
        <v>4.5049249675455406E-2</v>
      </c>
      <c r="K22" s="248"/>
      <c r="L22" s="207">
        <f>J22*入力シート!L$3</f>
        <v>2.5570945199281346E-2</v>
      </c>
      <c r="M22" s="199"/>
      <c r="N22" s="206">
        <f>L$53*各種係数!$K22</f>
        <v>6.5916720231160401E-3</v>
      </c>
      <c r="O22" s="199"/>
      <c r="P22" s="206">
        <f>各種係数!$F22*'２次効果'!N22</f>
        <v>1.955374076559175E-3</v>
      </c>
      <c r="Q22" s="199"/>
      <c r="R22" s="207">
        <v>4.4340780578381372E-3</v>
      </c>
    </row>
    <row r="23" spans="1:18" ht="15.2" customHeight="1">
      <c r="A23" s="196" t="s">
        <v>282</v>
      </c>
      <c r="B23" s="602" t="s">
        <v>283</v>
      </c>
      <c r="D23" s="202">
        <f>'１次効果'!X23</f>
        <v>0</v>
      </c>
      <c r="E23" s="199"/>
      <c r="F23" s="202">
        <f>'１次効果'!AD23</f>
        <v>7.3219345659559094</v>
      </c>
      <c r="G23" s="199"/>
      <c r="H23" s="202">
        <f t="shared" si="0"/>
        <v>7.3219345659559094</v>
      </c>
      <c r="I23" s="199"/>
      <c r="J23" s="202">
        <f>H23*各種係数!$J23</f>
        <v>0.35182422081455045</v>
      </c>
      <c r="K23" s="248"/>
      <c r="L23" s="203">
        <f>J23*入力シート!L$3</f>
        <v>0.19970316786719675</v>
      </c>
      <c r="M23" s="199"/>
      <c r="N23" s="202">
        <f>L$53*各種係数!$K23</f>
        <v>-1.5609380254454535E-3</v>
      </c>
      <c r="O23" s="199"/>
      <c r="P23" s="202">
        <f>各種係数!$F23*'２次効果'!N23</f>
        <v>-1.17251401878413E-3</v>
      </c>
      <c r="Q23" s="199"/>
      <c r="R23" s="203">
        <v>1.2292943664760565E-2</v>
      </c>
    </row>
    <row r="24" spans="1:18" ht="15.2" customHeight="1">
      <c r="A24" s="196" t="s">
        <v>284</v>
      </c>
      <c r="B24" s="601" t="s">
        <v>285</v>
      </c>
      <c r="D24" s="202">
        <f>'１次効果'!X24</f>
        <v>0</v>
      </c>
      <c r="E24" s="199"/>
      <c r="F24" s="202">
        <f>'１次効果'!AD24</f>
        <v>0.52039936126581998</v>
      </c>
      <c r="G24" s="199"/>
      <c r="H24" s="202">
        <f t="shared" si="0"/>
        <v>0.52039936126581998</v>
      </c>
      <c r="I24" s="199"/>
      <c r="J24" s="202">
        <f>H24*各種係数!$J24</f>
        <v>5.9842115747637689E-2</v>
      </c>
      <c r="K24" s="248"/>
      <c r="L24" s="203">
        <f>J24*入力シート!L$3</f>
        <v>3.39677014249056E-2</v>
      </c>
      <c r="M24" s="199"/>
      <c r="N24" s="202">
        <f>L$53*各種係数!$K24</f>
        <v>7.6297898424484379E-3</v>
      </c>
      <c r="O24" s="199"/>
      <c r="P24" s="202">
        <f>各種係数!$F24*'２次効果'!N24</f>
        <v>1.5095341993632224E-3</v>
      </c>
      <c r="Q24" s="199"/>
      <c r="R24" s="203">
        <v>3.3295808117006281E-3</v>
      </c>
    </row>
    <row r="25" spans="1:18" ht="15.2" customHeight="1">
      <c r="A25" s="196" t="s">
        <v>286</v>
      </c>
      <c r="B25" s="601" t="s">
        <v>287</v>
      </c>
      <c r="D25" s="202">
        <f>'１次効果'!X25</f>
        <v>0</v>
      </c>
      <c r="E25" s="199"/>
      <c r="F25" s="202">
        <f>'１次効果'!AD25</f>
        <v>0.20857959767246526</v>
      </c>
      <c r="G25" s="199"/>
      <c r="H25" s="202">
        <f t="shared" si="0"/>
        <v>0.20857959767246526</v>
      </c>
      <c r="I25" s="199"/>
      <c r="J25" s="202">
        <f>H25*各種係数!$J25</f>
        <v>5.9865400099990737E-2</v>
      </c>
      <c r="K25" s="248"/>
      <c r="L25" s="203">
        <f>J25*入力シート!L$3</f>
        <v>3.398091813555694E-2</v>
      </c>
      <c r="M25" s="199"/>
      <c r="N25" s="202">
        <f>L$53*各種係数!$K25</f>
        <v>1.6784785394097192E-2</v>
      </c>
      <c r="O25" s="199"/>
      <c r="P25" s="202">
        <f>各種係数!$F25*'２次効果'!N25</f>
        <v>4.1175513943238267E-3</v>
      </c>
      <c r="Q25" s="199"/>
      <c r="R25" s="203">
        <v>8.7907749033064118E-3</v>
      </c>
    </row>
    <row r="26" spans="1:18" ht="15.2" customHeight="1">
      <c r="A26" s="196" t="s">
        <v>288</v>
      </c>
      <c r="B26" s="601" t="s">
        <v>289</v>
      </c>
      <c r="D26" s="202">
        <f>'１次効果'!X26</f>
        <v>0</v>
      </c>
      <c r="E26" s="199"/>
      <c r="F26" s="202">
        <f>'１次効果'!AD26</f>
        <v>8.1194070440708269E-2</v>
      </c>
      <c r="G26" s="199"/>
      <c r="H26" s="202">
        <f t="shared" si="0"/>
        <v>8.1194070440708269E-2</v>
      </c>
      <c r="I26" s="199"/>
      <c r="J26" s="202">
        <f>H26*各種係数!$J26</f>
        <v>1.7366841530774862E-2</v>
      </c>
      <c r="K26" s="248"/>
      <c r="L26" s="203">
        <f>J26*入力シート!L$3</f>
        <v>9.8578013233814876E-3</v>
      </c>
      <c r="M26" s="199"/>
      <c r="N26" s="202">
        <f>L$53*各種係数!$K26</f>
        <v>6.337784512953225E-4</v>
      </c>
      <c r="O26" s="199"/>
      <c r="P26" s="202">
        <f>各種係数!$F26*'２次効果'!N26</f>
        <v>7.8791947655963452E-5</v>
      </c>
      <c r="Q26" s="199"/>
      <c r="R26" s="203">
        <v>1.521016575457893E-3</v>
      </c>
    </row>
    <row r="27" spans="1:18" ht="15.2" customHeight="1">
      <c r="A27" s="205" t="s">
        <v>290</v>
      </c>
      <c r="B27" s="603" t="s">
        <v>291</v>
      </c>
      <c r="D27" s="206">
        <f>'１次効果'!X27</f>
        <v>0</v>
      </c>
      <c r="E27" s="199"/>
      <c r="F27" s="206">
        <f>'１次効果'!AD27</f>
        <v>3.6628221633622657E-2</v>
      </c>
      <c r="G27" s="199"/>
      <c r="H27" s="206">
        <f t="shared" si="0"/>
        <v>3.6628221633622657E-2</v>
      </c>
      <c r="I27" s="199"/>
      <c r="J27" s="206">
        <f>H27*各種係数!$J27</f>
        <v>7.9531585623830846E-3</v>
      </c>
      <c r="K27" s="248"/>
      <c r="L27" s="207">
        <f>J27*入力シート!L$3</f>
        <v>4.5143877694970112E-3</v>
      </c>
      <c r="M27" s="199"/>
      <c r="N27" s="206">
        <f>L$53*各種係数!$K27</f>
        <v>2.7833593706738202E-4</v>
      </c>
      <c r="O27" s="199"/>
      <c r="P27" s="206">
        <f>各種係数!$F27*'２次効果'!N27</f>
        <v>6.5640513305695571E-5</v>
      </c>
      <c r="Q27" s="199"/>
      <c r="R27" s="207">
        <v>3.2306386915648402E-3</v>
      </c>
    </row>
    <row r="28" spans="1:18" ht="15.2" customHeight="1">
      <c r="A28" s="196" t="s">
        <v>292</v>
      </c>
      <c r="B28" s="601" t="s">
        <v>293</v>
      </c>
      <c r="D28" s="202">
        <f>'１次効果'!X28</f>
        <v>0</v>
      </c>
      <c r="E28" s="199"/>
      <c r="F28" s="202">
        <f>'１次効果'!AD28</f>
        <v>1.191662661822252E-2</v>
      </c>
      <c r="G28" s="199"/>
      <c r="H28" s="202">
        <f t="shared" si="0"/>
        <v>1.191662661822252E-2</v>
      </c>
      <c r="I28" s="199"/>
      <c r="J28" s="202">
        <f>H28*各種係数!$J28</f>
        <v>2.5662667521764056E-3</v>
      </c>
      <c r="K28" s="248"/>
      <c r="L28" s="203">
        <f>J28*入力シート!L$3</f>
        <v>1.4566694664038757E-3</v>
      </c>
      <c r="M28" s="199"/>
      <c r="N28" s="202">
        <f>L$53*各種係数!$K28</f>
        <v>3.0240823432726369E-3</v>
      </c>
      <c r="O28" s="199"/>
      <c r="P28" s="202">
        <f>各種係数!$F28*'２次効果'!N28</f>
        <v>6.316610597839335E-4</v>
      </c>
      <c r="Q28" s="199"/>
      <c r="R28" s="203">
        <v>3.7916147066401657E-3</v>
      </c>
    </row>
    <row r="29" spans="1:18" ht="15.2" customHeight="1">
      <c r="A29" s="196" t="s">
        <v>294</v>
      </c>
      <c r="B29" s="601" t="s">
        <v>295</v>
      </c>
      <c r="D29" s="202">
        <f>'１次効果'!X29</f>
        <v>0</v>
      </c>
      <c r="E29" s="199"/>
      <c r="F29" s="202">
        <f>'１次効果'!AD29</f>
        <v>5.7780494942456399E-2</v>
      </c>
      <c r="G29" s="199"/>
      <c r="H29" s="202">
        <f t="shared" si="0"/>
        <v>5.7780494942456399E-2</v>
      </c>
      <c r="I29" s="199"/>
      <c r="J29" s="202">
        <f>H29*各種係数!$J29</f>
        <v>1.0707946411081946E-2</v>
      </c>
      <c r="K29" s="248"/>
      <c r="L29" s="203">
        <f>J29*入力シート!L$3</f>
        <v>6.0780659577511558E-3</v>
      </c>
      <c r="M29" s="199"/>
      <c r="N29" s="202">
        <f>L$53*各種係数!$K29</f>
        <v>6.3152167342720861E-3</v>
      </c>
      <c r="O29" s="199"/>
      <c r="P29" s="202">
        <f>各種係数!$F29*'２次効果'!N29</f>
        <v>2.9636028634606255E-4</v>
      </c>
      <c r="Q29" s="199"/>
      <c r="R29" s="203">
        <v>1.117671218085985E-3</v>
      </c>
    </row>
    <row r="30" spans="1:18" ht="15.2" customHeight="1">
      <c r="A30" s="196" t="s">
        <v>296</v>
      </c>
      <c r="B30" s="601" t="s">
        <v>297</v>
      </c>
      <c r="D30" s="202">
        <f>'１次効果'!X30</f>
        <v>0</v>
      </c>
      <c r="E30" s="199"/>
      <c r="F30" s="202">
        <f>'１次効果'!AD30</f>
        <v>0.36117284602793959</v>
      </c>
      <c r="G30" s="199"/>
      <c r="H30" s="202">
        <f t="shared" si="0"/>
        <v>0.36117284602793959</v>
      </c>
      <c r="I30" s="199"/>
      <c r="J30" s="202">
        <f>H30*各種係数!$J30</f>
        <v>7.8817189762860618E-2</v>
      </c>
      <c r="K30" s="248"/>
      <c r="L30" s="203">
        <f>J30*入力シート!L$3</f>
        <v>4.4738370887574465E-2</v>
      </c>
      <c r="M30" s="199"/>
      <c r="N30" s="202">
        <f>L$53*各種係数!$K30</f>
        <v>0.15494660712825409</v>
      </c>
      <c r="O30" s="199"/>
      <c r="P30" s="202">
        <f>各種係数!$F30*'２次効果'!N30</f>
        <v>1.7064546417876164E-2</v>
      </c>
      <c r="Q30" s="199"/>
      <c r="R30" s="203">
        <v>1.832267659007155E-2</v>
      </c>
    </row>
    <row r="31" spans="1:18" ht="15.2" customHeight="1">
      <c r="A31" s="196" t="s">
        <v>298</v>
      </c>
      <c r="B31" s="601" t="s">
        <v>299</v>
      </c>
      <c r="D31" s="202">
        <f>'１次効果'!X31</f>
        <v>0</v>
      </c>
      <c r="E31" s="199"/>
      <c r="F31" s="202">
        <f>'１次効果'!AD31</f>
        <v>1.2268731376430069E-2</v>
      </c>
      <c r="G31" s="199"/>
      <c r="H31" s="202">
        <f t="shared" si="0"/>
        <v>1.2268731376430069E-2</v>
      </c>
      <c r="I31" s="199"/>
      <c r="J31" s="202">
        <f>H31*各種係数!$J31</f>
        <v>2.7672211464777252E-3</v>
      </c>
      <c r="K31" s="248"/>
      <c r="L31" s="203">
        <f>J31*入力シート!L$3</f>
        <v>1.5707356016059792E-3</v>
      </c>
      <c r="M31" s="199"/>
      <c r="N31" s="202">
        <f>L$53*各種係数!$K31</f>
        <v>0.16639035156781504</v>
      </c>
      <c r="O31" s="199"/>
      <c r="P31" s="202">
        <f>各種係数!$F31*'２次効果'!N31</f>
        <v>3.5971035012419142E-3</v>
      </c>
      <c r="Q31" s="199"/>
      <c r="R31" s="203">
        <v>3.642841097529605E-3</v>
      </c>
    </row>
    <row r="32" spans="1:18" ht="15.2" customHeight="1">
      <c r="A32" s="205" t="s">
        <v>300</v>
      </c>
      <c r="B32" s="601" t="s">
        <v>301</v>
      </c>
      <c r="D32" s="206">
        <f>'１次効果'!X32</f>
        <v>89.850088409489572</v>
      </c>
      <c r="E32" s="199"/>
      <c r="F32" s="206">
        <f>'１次効果'!AD32</f>
        <v>11.36568987121232</v>
      </c>
      <c r="G32" s="199"/>
      <c r="H32" s="206">
        <f t="shared" si="0"/>
        <v>101.2157782807019</v>
      </c>
      <c r="I32" s="199"/>
      <c r="J32" s="206">
        <f>H32*各種係数!$J32</f>
        <v>12.685699800031404</v>
      </c>
      <c r="K32" s="248"/>
      <c r="L32" s="207">
        <f>J32*入力シート!L$3</f>
        <v>7.2006822918934255</v>
      </c>
      <c r="M32" s="199"/>
      <c r="N32" s="206">
        <f>L$53*各種係数!$K32</f>
        <v>0.2898549074358801</v>
      </c>
      <c r="O32" s="199"/>
      <c r="P32" s="206">
        <f>各種係数!$F32*'２次効果'!N32</f>
        <v>7.2987185465925905E-2</v>
      </c>
      <c r="Q32" s="199"/>
      <c r="R32" s="207">
        <v>8.9147637404050267E-2</v>
      </c>
    </row>
    <row r="33" spans="1:18" ht="15.2" customHeight="1">
      <c r="A33" s="196" t="s">
        <v>302</v>
      </c>
      <c r="B33" s="602" t="s">
        <v>303</v>
      </c>
      <c r="D33" s="202">
        <f>'１次効果'!X33</f>
        <v>0</v>
      </c>
      <c r="E33" s="199"/>
      <c r="F33" s="202">
        <f>'１次効果'!AD33</f>
        <v>5.950676099218179E-3</v>
      </c>
      <c r="G33" s="199"/>
      <c r="H33" s="202">
        <f t="shared" si="0"/>
        <v>5.950676099218179E-3</v>
      </c>
      <c r="I33" s="199"/>
      <c r="J33" s="202">
        <f>H33*各種係数!$J33</f>
        <v>9.8549649402587228E-4</v>
      </c>
      <c r="K33" s="248"/>
      <c r="L33" s="203">
        <f>J33*入力シート!L$3</f>
        <v>5.593894909319536E-4</v>
      </c>
      <c r="M33" s="199"/>
      <c r="N33" s="202">
        <f>L$53*各種係数!$K33</f>
        <v>6.9019789799817032E-4</v>
      </c>
      <c r="O33" s="199"/>
      <c r="P33" s="202">
        <f>各種係数!$F33*'２次効果'!N33</f>
        <v>2.7108622767162675E-4</v>
      </c>
      <c r="Q33" s="199"/>
      <c r="R33" s="203">
        <v>1.5928022752673134E-3</v>
      </c>
    </row>
    <row r="34" spans="1:18" ht="15.2" customHeight="1">
      <c r="A34" s="196" t="s">
        <v>304</v>
      </c>
      <c r="B34" s="601" t="s">
        <v>305</v>
      </c>
      <c r="D34" s="202">
        <f>'１次効果'!X34</f>
        <v>0</v>
      </c>
      <c r="E34" s="199"/>
      <c r="F34" s="202">
        <f>'１次効果'!AD34</f>
        <v>5.6630055938193553E-3</v>
      </c>
      <c r="G34" s="199"/>
      <c r="H34" s="202">
        <f t="shared" si="0"/>
        <v>5.6630055938193553E-3</v>
      </c>
      <c r="I34" s="199"/>
      <c r="J34" s="202">
        <f>H34*各種係数!$J34</f>
        <v>1.1104131064505311E-3</v>
      </c>
      <c r="K34" s="248"/>
      <c r="L34" s="203">
        <f>J34*入力シート!L$3</f>
        <v>6.3029490830966337E-4</v>
      </c>
      <c r="M34" s="199"/>
      <c r="N34" s="202">
        <f>L$53*各種係数!$K34</f>
        <v>8.5362622861408586E-3</v>
      </c>
      <c r="O34" s="199"/>
      <c r="P34" s="202">
        <f>各種係数!$F34*'２次効果'!N34</f>
        <v>1.9948348259566811E-3</v>
      </c>
      <c r="Q34" s="199"/>
      <c r="R34" s="203">
        <v>3.2074954349138505E-3</v>
      </c>
    </row>
    <row r="35" spans="1:18" ht="15.2" customHeight="1">
      <c r="A35" s="196" t="s">
        <v>306</v>
      </c>
      <c r="B35" s="601" t="s">
        <v>307</v>
      </c>
      <c r="D35" s="202">
        <f>'１次効果'!X35</f>
        <v>0</v>
      </c>
      <c r="E35" s="199"/>
      <c r="F35" s="202">
        <f>'１次効果'!AD35</f>
        <v>5.0353371758895309E-2</v>
      </c>
      <c r="G35" s="199"/>
      <c r="H35" s="202">
        <f t="shared" si="0"/>
        <v>5.0353371758895309E-2</v>
      </c>
      <c r="I35" s="199"/>
      <c r="J35" s="202">
        <f>H35*各種係数!$J35</f>
        <v>1.2343074009053805E-2</v>
      </c>
      <c r="K35" s="248"/>
      <c r="L35" s="203">
        <f>J35*入力シート!L$3</f>
        <v>7.0062003551671385E-3</v>
      </c>
      <c r="M35" s="199"/>
      <c r="N35" s="202">
        <f>L$53*各種係数!$K35</f>
        <v>8.2853838131355287E-2</v>
      </c>
      <c r="O35" s="199"/>
      <c r="P35" s="202">
        <f>各種係数!$F35*'２次効果'!N35</f>
        <v>2.1804977440130279E-2</v>
      </c>
      <c r="Q35" s="199"/>
      <c r="R35" s="203">
        <v>2.7407150904681848E-2</v>
      </c>
    </row>
    <row r="36" spans="1:18" ht="15.2" customHeight="1">
      <c r="A36" s="196" t="s">
        <v>308</v>
      </c>
      <c r="B36" s="601" t="s">
        <v>309</v>
      </c>
      <c r="D36" s="202">
        <f>'１次効果'!X36</f>
        <v>0</v>
      </c>
      <c r="E36" s="199"/>
      <c r="F36" s="202">
        <f>'１次効果'!AD36</f>
        <v>6.1306598367120803E-2</v>
      </c>
      <c r="G36" s="199"/>
      <c r="H36" s="202">
        <f t="shared" si="0"/>
        <v>6.1306598367120803E-2</v>
      </c>
      <c r="I36" s="199"/>
      <c r="J36" s="202">
        <f>H36*各種係数!$J36</f>
        <v>2.0464427485471854E-2</v>
      </c>
      <c r="K36" s="248"/>
      <c r="L36" s="203">
        <f>J36*入力シート!L$3</f>
        <v>1.1616059258158505E-2</v>
      </c>
      <c r="M36" s="199"/>
      <c r="N36" s="202">
        <f>L$53*各種係数!$K36</f>
        <v>0</v>
      </c>
      <c r="O36" s="199"/>
      <c r="P36" s="202">
        <f>各種係数!$F36*'２次効果'!N36</f>
        <v>0</v>
      </c>
      <c r="Q36" s="199"/>
      <c r="R36" s="203">
        <v>1.7334338527338934E-2</v>
      </c>
    </row>
    <row r="37" spans="1:18" ht="15.2" customHeight="1">
      <c r="A37" s="205" t="s">
        <v>310</v>
      </c>
      <c r="B37" s="603" t="s">
        <v>311</v>
      </c>
      <c r="D37" s="206">
        <f>'１次効果'!X37</f>
        <v>0</v>
      </c>
      <c r="E37" s="199"/>
      <c r="F37" s="206">
        <f>'１次効果'!AD37</f>
        <v>0.9325637422935823</v>
      </c>
      <c r="G37" s="199"/>
      <c r="H37" s="206">
        <f t="shared" si="0"/>
        <v>0.9325637422935823</v>
      </c>
      <c r="I37" s="199"/>
      <c r="J37" s="206">
        <f>H37*各種係数!$J37</f>
        <v>5.9952876526139648E-2</v>
      </c>
      <c r="K37" s="248"/>
      <c r="L37" s="207">
        <f>J37*入力シート!L$3</f>
        <v>3.4030571679520435E-2</v>
      </c>
      <c r="M37" s="199"/>
      <c r="N37" s="206">
        <f>L$53*各種係数!$K37</f>
        <v>0.24748578361026488</v>
      </c>
      <c r="O37" s="199"/>
      <c r="P37" s="206">
        <f>各種係数!$F37*'２次効果'!N37</f>
        <v>0.18413855959024425</v>
      </c>
      <c r="Q37" s="199"/>
      <c r="R37" s="207">
        <v>0.26664210139206951</v>
      </c>
    </row>
    <row r="38" spans="1:18" ht="15.2" customHeight="1">
      <c r="A38" s="196" t="s">
        <v>312</v>
      </c>
      <c r="B38" s="601" t="s">
        <v>313</v>
      </c>
      <c r="D38" s="202">
        <f>'１次効果'!X38</f>
        <v>0</v>
      </c>
      <c r="E38" s="199"/>
      <c r="F38" s="202">
        <f>'１次効果'!AD38</f>
        <v>9.7398125905662672E-2</v>
      </c>
      <c r="G38" s="199"/>
      <c r="H38" s="202">
        <f t="shared" si="0"/>
        <v>9.7398125905662672E-2</v>
      </c>
      <c r="I38" s="199"/>
      <c r="J38" s="202">
        <f>H38*各種係数!$J38</f>
        <v>1.0685517208845743E-2</v>
      </c>
      <c r="K38" s="248"/>
      <c r="L38" s="203">
        <f>J38*入力シート!L$3</f>
        <v>6.0653346491194382E-3</v>
      </c>
      <c r="M38" s="199"/>
      <c r="N38" s="202">
        <f>L$53*各種係数!$K38</f>
        <v>0.11223708597419838</v>
      </c>
      <c r="O38" s="199"/>
      <c r="P38" s="202">
        <f>各種係数!$F38*'２次効果'!N38</f>
        <v>0.11223708597419838</v>
      </c>
      <c r="Q38" s="199"/>
      <c r="R38" s="203">
        <v>0.15766689379848375</v>
      </c>
    </row>
    <row r="39" spans="1:18" ht="15.2" customHeight="1">
      <c r="A39" s="196" t="s">
        <v>314</v>
      </c>
      <c r="B39" s="601" t="s">
        <v>315</v>
      </c>
      <c r="D39" s="202">
        <f>'１次効果'!X39</f>
        <v>0</v>
      </c>
      <c r="E39" s="199"/>
      <c r="F39" s="202">
        <f>'１次効果'!AD39</f>
        <v>5.1971773722314998E-2</v>
      </c>
      <c r="G39" s="199"/>
      <c r="H39" s="202">
        <f t="shared" si="0"/>
        <v>5.1971773722314998E-2</v>
      </c>
      <c r="I39" s="199"/>
      <c r="J39" s="202">
        <f>H39*各種係数!$J39</f>
        <v>2.3283286423169663E-2</v>
      </c>
      <c r="K39" s="248"/>
      <c r="L39" s="203">
        <f>J39*入力シート!L$3</f>
        <v>1.3216105606092409E-2</v>
      </c>
      <c r="M39" s="199"/>
      <c r="N39" s="202">
        <f>L$53*各種係数!$K39</f>
        <v>1.9673461065282997E-2</v>
      </c>
      <c r="O39" s="199"/>
      <c r="P39" s="202">
        <f>各種係数!$F39*'２次効果'!N39</f>
        <v>1.9672317492110951E-2</v>
      </c>
      <c r="Q39" s="199"/>
      <c r="R39" s="203">
        <v>5.9992887420893502E-2</v>
      </c>
    </row>
    <row r="40" spans="1:18" ht="15.2" customHeight="1">
      <c r="A40" s="196" t="s">
        <v>316</v>
      </c>
      <c r="B40" s="601" t="s">
        <v>317</v>
      </c>
      <c r="D40" s="202">
        <f>'１次効果'!X40</f>
        <v>8.4549673490673545</v>
      </c>
      <c r="E40" s="199"/>
      <c r="F40" s="202">
        <f>'１次効果'!AD40</f>
        <v>3.2426370975530769</v>
      </c>
      <c r="G40" s="199"/>
      <c r="H40" s="202">
        <f t="shared" si="0"/>
        <v>11.697604446620431</v>
      </c>
      <c r="I40" s="199"/>
      <c r="J40" s="202">
        <f>H40*各種係数!$J40</f>
        <v>4.1325253603041059</v>
      </c>
      <c r="K40" s="248"/>
      <c r="L40" s="203">
        <f>J40*入力シート!L$3</f>
        <v>2.3457123100665371</v>
      </c>
      <c r="M40" s="199"/>
      <c r="N40" s="202">
        <f>L$53*各種係数!$K40</f>
        <v>1.8785795103824858</v>
      </c>
      <c r="O40" s="199"/>
      <c r="P40" s="202">
        <f>各種係数!$F40*'２次効果'!N40</f>
        <v>1.3994147765810609</v>
      </c>
      <c r="Q40" s="199"/>
      <c r="R40" s="203">
        <v>1.6027856623690013</v>
      </c>
    </row>
    <row r="41" spans="1:18" ht="15.2" customHeight="1">
      <c r="A41" s="196" t="s">
        <v>318</v>
      </c>
      <c r="B41" s="601" t="s">
        <v>319</v>
      </c>
      <c r="D41" s="202">
        <f>'１次効果'!X41</f>
        <v>0</v>
      </c>
      <c r="E41" s="199"/>
      <c r="F41" s="202">
        <f>'１次効果'!AD41</f>
        <v>0.86661480899819898</v>
      </c>
      <c r="G41" s="199"/>
      <c r="H41" s="202">
        <f t="shared" si="0"/>
        <v>0.86661480899819898</v>
      </c>
      <c r="I41" s="199"/>
      <c r="J41" s="202">
        <f>H41*各種係数!$J41</f>
        <v>0.22994296657030555</v>
      </c>
      <c r="K41" s="248"/>
      <c r="L41" s="203">
        <f>J41*入力シート!L$3</f>
        <v>0.13052068657056998</v>
      </c>
      <c r="M41" s="199"/>
      <c r="N41" s="202">
        <f>L$53*各種係数!$K41</f>
        <v>0.74166559792873132</v>
      </c>
      <c r="O41" s="199"/>
      <c r="P41" s="202">
        <f>各種係数!$F41*'２次効果'!N41</f>
        <v>0.7051635311555331</v>
      </c>
      <c r="Q41" s="199"/>
      <c r="R41" s="203">
        <v>0.97547449618360438</v>
      </c>
    </row>
    <row r="42" spans="1:18" ht="15.2" customHeight="1">
      <c r="A42" s="205" t="s">
        <v>320</v>
      </c>
      <c r="B42" s="601" t="s">
        <v>321</v>
      </c>
      <c r="D42" s="206">
        <f>'１次効果'!X42</f>
        <v>0</v>
      </c>
      <c r="E42" s="199"/>
      <c r="F42" s="206">
        <f>'１次効果'!AD42</f>
        <v>0.57613589411357935</v>
      </c>
      <c r="G42" s="199"/>
      <c r="H42" s="206">
        <f t="shared" si="0"/>
        <v>0.57613589411357935</v>
      </c>
      <c r="I42" s="199"/>
      <c r="J42" s="206">
        <f>H42*各種係数!$J42</f>
        <v>2.7091751916778498E-2</v>
      </c>
      <c r="K42" s="248"/>
      <c r="L42" s="207">
        <f>J42*入力シート!L$3</f>
        <v>1.5377874406505643E-2</v>
      </c>
      <c r="M42" s="199"/>
      <c r="N42" s="206">
        <f>L$53*各種係数!$K42</f>
        <v>2.1918353236624837</v>
      </c>
      <c r="O42" s="199"/>
      <c r="P42" s="206">
        <f>各種係数!$F42*'２次効果'!N42</f>
        <v>2.1800093607955984</v>
      </c>
      <c r="Q42" s="199"/>
      <c r="R42" s="207">
        <v>2.3671937612111735</v>
      </c>
    </row>
    <row r="43" spans="1:18" ht="15.2" customHeight="1">
      <c r="A43" s="196" t="s">
        <v>322</v>
      </c>
      <c r="B43" s="602" t="s">
        <v>323</v>
      </c>
      <c r="D43" s="202">
        <f>'１次効果'!X43</f>
        <v>1.6949442414430675</v>
      </c>
      <c r="E43" s="199"/>
      <c r="F43" s="202">
        <f>'１次効果'!AD43</f>
        <v>2.4653233902618323</v>
      </c>
      <c r="G43" s="199"/>
      <c r="H43" s="202">
        <f t="shared" si="0"/>
        <v>4.1602676317049001</v>
      </c>
      <c r="I43" s="199"/>
      <c r="J43" s="202">
        <f>H43*各種係数!$J43</f>
        <v>1.1651887592472046</v>
      </c>
      <c r="K43" s="248"/>
      <c r="L43" s="203">
        <f>J43*入力シート!L$3</f>
        <v>0.66138677390141665</v>
      </c>
      <c r="M43" s="199"/>
      <c r="N43" s="202">
        <f>L$53*各種係数!$K43</f>
        <v>0.48141209352961206</v>
      </c>
      <c r="O43" s="199"/>
      <c r="P43" s="202">
        <f>各種係数!$F43*'２次効果'!N43</f>
        <v>0.38392411039784358</v>
      </c>
      <c r="Q43" s="199"/>
      <c r="R43" s="203">
        <v>0.67311369108723751</v>
      </c>
    </row>
    <row r="44" spans="1:18" ht="15.2" customHeight="1">
      <c r="A44" s="196" t="s">
        <v>324</v>
      </c>
      <c r="B44" s="601" t="s">
        <v>325</v>
      </c>
      <c r="D44" s="202">
        <f>'１次効果'!X44</f>
        <v>0</v>
      </c>
      <c r="E44" s="199"/>
      <c r="F44" s="202">
        <f>'１次効果'!AD44</f>
        <v>0.84896920381884344</v>
      </c>
      <c r="G44" s="199"/>
      <c r="H44" s="202">
        <f t="shared" si="0"/>
        <v>0.84896920381884344</v>
      </c>
      <c r="I44" s="199"/>
      <c r="J44" s="202">
        <f>H44*各種係数!$J44</f>
        <v>0.12207035745488794</v>
      </c>
      <c r="K44" s="248"/>
      <c r="L44" s="203">
        <f>J44*入力シート!L$3</f>
        <v>6.9289820439258396E-2</v>
      </c>
      <c r="M44" s="199"/>
      <c r="N44" s="202">
        <f>L$53*各種係数!$K44</f>
        <v>0.52867278338436408</v>
      </c>
      <c r="O44" s="199"/>
      <c r="P44" s="202">
        <f>各種係数!$F44*'２次効果'!N44</f>
        <v>0.41989907793191994</v>
      </c>
      <c r="Q44" s="199"/>
      <c r="R44" s="203">
        <v>0.68661271001919688</v>
      </c>
    </row>
    <row r="45" spans="1:18" ht="15.2" customHeight="1">
      <c r="A45" s="196" t="s">
        <v>326</v>
      </c>
      <c r="B45" s="601" t="s">
        <v>327</v>
      </c>
      <c r="D45" s="202">
        <f>'１次効果'!X45</f>
        <v>0</v>
      </c>
      <c r="E45" s="199"/>
      <c r="F45" s="202">
        <f>'１次効果'!AD45</f>
        <v>2.7244378747034233E-2</v>
      </c>
      <c r="G45" s="199"/>
      <c r="H45" s="202">
        <f t="shared" si="0"/>
        <v>2.7244378747034233E-2</v>
      </c>
      <c r="I45" s="199"/>
      <c r="J45" s="202">
        <f>H45*各種係数!$J45</f>
        <v>1.0163739943793207E-2</v>
      </c>
      <c r="K45" s="248"/>
      <c r="L45" s="203">
        <f>J45*入力シート!L$3</f>
        <v>5.7691623943757868E-3</v>
      </c>
      <c r="M45" s="199"/>
      <c r="N45" s="202">
        <f>L$53*各種係数!$K45</f>
        <v>4.911688965127578E-2</v>
      </c>
      <c r="O45" s="199"/>
      <c r="P45" s="202">
        <f>各種係数!$F45*'２次効果'!N45</f>
        <v>4.911688965127578E-2</v>
      </c>
      <c r="Q45" s="199"/>
      <c r="R45" s="203">
        <v>5.5621683423802505E-2</v>
      </c>
    </row>
    <row r="46" spans="1:18" ht="15.2" customHeight="1">
      <c r="A46" s="196" t="s">
        <v>328</v>
      </c>
      <c r="B46" s="601" t="s">
        <v>329</v>
      </c>
      <c r="D46" s="202">
        <f>'１次効果'!X46</f>
        <v>0</v>
      </c>
      <c r="E46" s="199"/>
      <c r="F46" s="202">
        <f>'１次効果'!AD46</f>
        <v>3.7815853804822927E-2</v>
      </c>
      <c r="G46" s="199"/>
      <c r="H46" s="202">
        <f t="shared" si="0"/>
        <v>3.7815853804822927E-2</v>
      </c>
      <c r="I46" s="199"/>
      <c r="J46" s="202">
        <f>H46*各種係数!$J46</f>
        <v>1.9781438910501489E-2</v>
      </c>
      <c r="K46" s="248"/>
      <c r="L46" s="203">
        <f>J46*入力シート!L$3</f>
        <v>1.1228379917256675E-2</v>
      </c>
      <c r="M46" s="199"/>
      <c r="N46" s="202">
        <f>L$53*各種係数!$K46</f>
        <v>0.35350356590958604</v>
      </c>
      <c r="O46" s="199"/>
      <c r="P46" s="202">
        <f>各種係数!$F46*'２次効果'!N46</f>
        <v>0.34934915101581876</v>
      </c>
      <c r="Q46" s="199"/>
      <c r="R46" s="203">
        <v>0.35541936558156789</v>
      </c>
    </row>
    <row r="47" spans="1:18" ht="15.2" customHeight="1">
      <c r="A47" s="205" t="s">
        <v>330</v>
      </c>
      <c r="B47" s="603" t="s">
        <v>331</v>
      </c>
      <c r="D47" s="206">
        <f>'１次効果'!X47</f>
        <v>0</v>
      </c>
      <c r="E47" s="199"/>
      <c r="F47" s="206">
        <f>'１次効果'!AD47</f>
        <v>5.3820989908445541E-3</v>
      </c>
      <c r="G47" s="199"/>
      <c r="H47" s="206">
        <f t="shared" si="0"/>
        <v>5.3820989908445541E-3</v>
      </c>
      <c r="I47" s="199"/>
      <c r="J47" s="206">
        <f>H47*各種係数!$J47</f>
        <v>2.5814570340593574E-3</v>
      </c>
      <c r="K47" s="248"/>
      <c r="L47" s="207">
        <f>J47*入力シート!L$3</f>
        <v>1.4652918045868406E-3</v>
      </c>
      <c r="M47" s="199"/>
      <c r="N47" s="206">
        <f>L$53*各種係数!$K47</f>
        <v>0.65959787075476906</v>
      </c>
      <c r="O47" s="199"/>
      <c r="P47" s="206">
        <f>各種係数!$F47*'２次効果'!N47</f>
        <v>0.65666182720807176</v>
      </c>
      <c r="Q47" s="199"/>
      <c r="R47" s="207">
        <v>0.66824165262010349</v>
      </c>
    </row>
    <row r="48" spans="1:18" ht="15.2" customHeight="1">
      <c r="A48" s="196" t="s">
        <v>332</v>
      </c>
      <c r="B48" s="601" t="s">
        <v>333</v>
      </c>
      <c r="D48" s="202">
        <f>'１次効果'!X48</f>
        <v>0</v>
      </c>
      <c r="E48" s="199"/>
      <c r="F48" s="202">
        <f>'１次効果'!AD48</f>
        <v>3.6922235903222189E-2</v>
      </c>
      <c r="G48" s="199"/>
      <c r="H48" s="202">
        <f t="shared" si="0"/>
        <v>3.6922235903222189E-2</v>
      </c>
      <c r="I48" s="199"/>
      <c r="J48" s="202">
        <f>H48*各種係数!$J48</f>
        <v>1.944717772421329E-2</v>
      </c>
      <c r="K48" s="248"/>
      <c r="L48" s="203">
        <f>J48*入力シート!L$3</f>
        <v>1.1038645914173395E-2</v>
      </c>
      <c r="M48" s="199"/>
      <c r="N48" s="202">
        <f>L$53*各種係数!$K48</f>
        <v>0.15369409541145088</v>
      </c>
      <c r="O48" s="199"/>
      <c r="P48" s="202">
        <f>各種係数!$F48*'２次効果'!N48</f>
        <v>0.14934006028421273</v>
      </c>
      <c r="Q48" s="199"/>
      <c r="R48" s="203">
        <v>0.16076043608080079</v>
      </c>
    </row>
    <row r="49" spans="1:18" ht="15.2" customHeight="1">
      <c r="A49" s="196" t="s">
        <v>334</v>
      </c>
      <c r="B49" s="601" t="s">
        <v>335</v>
      </c>
      <c r="D49" s="202">
        <f>'１次効果'!X49</f>
        <v>0</v>
      </c>
      <c r="E49" s="199"/>
      <c r="F49" s="202">
        <f>'１次効果'!AD49</f>
        <v>4.71301222587479</v>
      </c>
      <c r="G49" s="199"/>
      <c r="H49" s="202">
        <f t="shared" si="0"/>
        <v>4.71301222587479</v>
      </c>
      <c r="I49" s="199"/>
      <c r="J49" s="202">
        <f>H49*各種係数!$J49</f>
        <v>1.4830558831968927</v>
      </c>
      <c r="K49" s="248"/>
      <c r="L49" s="203">
        <f>J49*入力シート!L$3</f>
        <v>0.84181514653198664</v>
      </c>
      <c r="M49" s="199"/>
      <c r="N49" s="202">
        <f>L$53*各種係数!$K49</f>
        <v>0.20451109105670581</v>
      </c>
      <c r="O49" s="199"/>
      <c r="P49" s="202">
        <f>各種係数!$F49*'２次効果'!N49</f>
        <v>0.1894793452458331</v>
      </c>
      <c r="Q49" s="199"/>
      <c r="R49" s="203">
        <v>0.85632622589815965</v>
      </c>
    </row>
    <row r="50" spans="1:18" ht="15.2" customHeight="1">
      <c r="A50" s="196" t="s">
        <v>336</v>
      </c>
      <c r="B50" s="601" t="s">
        <v>337</v>
      </c>
      <c r="D50" s="202">
        <f>'１次効果'!X50</f>
        <v>0</v>
      </c>
      <c r="E50" s="199"/>
      <c r="F50" s="202">
        <f>'１次効果'!AD50</f>
        <v>3.1290101876035883E-2</v>
      </c>
      <c r="G50" s="199"/>
      <c r="H50" s="202">
        <f t="shared" si="0"/>
        <v>3.1290101876035883E-2</v>
      </c>
      <c r="I50" s="199"/>
      <c r="J50" s="202">
        <f>H50*各種係数!$J50</f>
        <v>7.8627461897187601E-3</v>
      </c>
      <c r="K50" s="248"/>
      <c r="L50" s="203">
        <f>J50*入力シート!L$3</f>
        <v>4.4630677177005416E-3</v>
      </c>
      <c r="M50" s="199"/>
      <c r="N50" s="202">
        <f>L$53*各種係数!$K50</f>
        <v>1.5858302853307495</v>
      </c>
      <c r="O50" s="199"/>
      <c r="P50" s="202">
        <f>各種係数!$F50*'２次効果'!N50</f>
        <v>1.4042272467638448</v>
      </c>
      <c r="Q50" s="199"/>
      <c r="R50" s="203">
        <v>1.4355633373695293</v>
      </c>
    </row>
    <row r="51" spans="1:18" ht="15.2" customHeight="1">
      <c r="A51" s="196" t="s">
        <v>338</v>
      </c>
      <c r="B51" s="601" t="s">
        <v>339</v>
      </c>
      <c r="D51" s="202">
        <f>'１次効果'!X51</f>
        <v>0</v>
      </c>
      <c r="E51" s="199"/>
      <c r="F51" s="202">
        <f>'１次効果'!AD51</f>
        <v>7.3713045075301367E-2</v>
      </c>
      <c r="G51" s="199"/>
      <c r="H51" s="202">
        <f t="shared" si="0"/>
        <v>7.3713045075301367E-2</v>
      </c>
      <c r="I51" s="199"/>
      <c r="J51" s="202">
        <f>H51*各種係数!$J51</f>
        <v>0</v>
      </c>
      <c r="K51" s="248"/>
      <c r="L51" s="203">
        <f>J51*入力シート!L$3</f>
        <v>0</v>
      </c>
      <c r="M51" s="199"/>
      <c r="N51" s="202">
        <f>L$53*各種係数!$K51</f>
        <v>0</v>
      </c>
      <c r="O51" s="199"/>
      <c r="P51" s="202">
        <f>各種係数!$F51*'２次効果'!N51</f>
        <v>0</v>
      </c>
      <c r="Q51" s="199"/>
      <c r="R51" s="203">
        <v>1.8906794777245037E-2</v>
      </c>
    </row>
    <row r="52" spans="1:18" ht="15.2" customHeight="1" thickBot="1">
      <c r="A52" s="209" t="s">
        <v>340</v>
      </c>
      <c r="B52" s="604" t="s">
        <v>341</v>
      </c>
      <c r="D52" s="202">
        <f>'１次効果'!X52</f>
        <v>0</v>
      </c>
      <c r="E52" s="199"/>
      <c r="F52" s="202">
        <f>'１次効果'!AD52</f>
        <v>0.1899729345488588</v>
      </c>
      <c r="G52" s="199"/>
      <c r="H52" s="202">
        <f t="shared" si="0"/>
        <v>0.1899729345488588</v>
      </c>
      <c r="I52" s="199"/>
      <c r="J52" s="202">
        <f>H52*各種係数!$J52</f>
        <v>2.4078334296414334E-3</v>
      </c>
      <c r="K52" s="248"/>
      <c r="L52" s="203">
        <f>J52*入力シート!L$3</f>
        <v>1.3667392269999295E-3</v>
      </c>
      <c r="M52" s="199"/>
      <c r="N52" s="210">
        <f>L$53*各種係数!$K52</f>
        <v>2.7325818686412574E-3</v>
      </c>
      <c r="O52" s="199"/>
      <c r="P52" s="210">
        <f>各種係数!$F52*'２次効果'!N52</f>
        <v>2.5264673490232852E-3</v>
      </c>
      <c r="Q52" s="199"/>
      <c r="R52" s="203">
        <v>4.5357419812546484E-2</v>
      </c>
    </row>
    <row r="53" spans="1:18" ht="15.2" customHeight="1" thickBot="1">
      <c r="A53" s="212"/>
      <c r="B53" s="213" t="s">
        <v>26</v>
      </c>
      <c r="D53" s="214">
        <f>SUM(D8:D52)</f>
        <v>100</v>
      </c>
      <c r="E53" s="199"/>
      <c r="F53" s="214">
        <f>SUM(F8:F52)</f>
        <v>36.4863950421677</v>
      </c>
      <c r="G53" s="199"/>
      <c r="H53" s="214">
        <f>SUM(H8:H52)</f>
        <v>136.48639504216771</v>
      </c>
      <c r="I53" s="199"/>
      <c r="J53" s="214">
        <f>SUM(J8:J52)</f>
        <v>21.114948093126955</v>
      </c>
      <c r="K53" s="248"/>
      <c r="L53" s="215">
        <f>SUM(L8:L52)</f>
        <v>11.985309066516908</v>
      </c>
      <c r="M53" s="199"/>
      <c r="N53" s="210">
        <f>SUM(N8:N52)</f>
        <v>11.985309066516908</v>
      </c>
      <c r="O53" s="199"/>
      <c r="P53" s="210">
        <f>SUM(P8:P52)</f>
        <v>8.8186309010577677</v>
      </c>
      <c r="Q53" s="199"/>
      <c r="R53" s="215">
        <f>SUM(R8:R52)</f>
        <v>11.309561624298668</v>
      </c>
    </row>
  </sheetData>
  <phoneticPr fontId="1"/>
  <pageMargins left="0.7" right="0.7" top="0.75" bottom="0.75" header="0.3" footer="0.3"/>
  <pageSetup paperSize="9" scale="67" fitToWidth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O53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10.625" defaultRowHeight="13.5"/>
  <cols>
    <col min="1" max="1" width="4.625" style="158" customWidth="1"/>
    <col min="2" max="2" width="25.125" style="158" customWidth="1"/>
    <col min="3" max="3" width="2.625" style="158" customWidth="1"/>
    <col min="4" max="4" width="11.125" style="158" customWidth="1"/>
    <col min="5" max="5" width="2.625" style="158" customWidth="1"/>
    <col min="6" max="6" width="11.125" style="158" customWidth="1"/>
    <col min="7" max="7" width="2.625" style="158" customWidth="1"/>
    <col min="8" max="8" width="11.125" style="158" customWidth="1"/>
    <col min="9" max="9" width="2.625" style="158" customWidth="1"/>
    <col min="10" max="10" width="11.125" style="158" customWidth="1"/>
    <col min="11" max="11" width="4.25" style="158" customWidth="1"/>
    <col min="12" max="12" width="12" style="158" customWidth="1"/>
    <col min="13" max="13" width="2.625" style="158" customWidth="1"/>
    <col min="14" max="14" width="12.125" style="158" customWidth="1"/>
    <col min="15" max="16384" width="10.625" style="158"/>
  </cols>
  <sheetData>
    <row r="1" spans="1:15" ht="15" thickTop="1" thickBot="1">
      <c r="C1" s="159"/>
      <c r="D1" s="160" t="s">
        <v>70</v>
      </c>
      <c r="E1" s="161"/>
      <c r="F1" s="161"/>
      <c r="G1" s="161"/>
      <c r="H1" s="161"/>
      <c r="I1" s="161"/>
      <c r="J1" s="162"/>
      <c r="K1" s="159"/>
      <c r="L1" s="163" t="s">
        <v>71</v>
      </c>
      <c r="M1" s="159"/>
      <c r="N1" s="163" t="s">
        <v>72</v>
      </c>
    </row>
    <row r="2" spans="1:15" ht="15.2" customHeight="1" thickTop="1">
      <c r="A2" s="164" t="s">
        <v>73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5" s="166" customFormat="1" ht="26.25" customHeight="1">
      <c r="A3" s="165" t="s">
        <v>74</v>
      </c>
      <c r="C3" s="167"/>
      <c r="D3" s="167"/>
      <c r="E3" s="167"/>
      <c r="F3" s="167"/>
      <c r="G3" s="167"/>
      <c r="H3" s="167"/>
      <c r="I3" s="167"/>
      <c r="J3" s="167"/>
      <c r="K3" s="167"/>
      <c r="L3" s="168" t="s">
        <v>82</v>
      </c>
      <c r="M3" s="167"/>
      <c r="N3" s="168" t="s">
        <v>83</v>
      </c>
    </row>
    <row r="4" spans="1:15" ht="14.25" thickBot="1">
      <c r="B4" s="169" t="str">
        <f>"単位："&amp;入力シート!L20</f>
        <v>単位：億円</v>
      </c>
      <c r="C4" s="159"/>
      <c r="D4" s="170"/>
      <c r="E4" s="159"/>
      <c r="F4" s="159"/>
      <c r="G4" s="159"/>
      <c r="H4" s="159"/>
      <c r="I4" s="159"/>
      <c r="J4" s="159"/>
      <c r="K4" s="171"/>
      <c r="L4" s="172" t="s">
        <v>75</v>
      </c>
      <c r="M4" s="173"/>
      <c r="N4" s="172" t="s">
        <v>75</v>
      </c>
      <c r="O4" s="173"/>
    </row>
    <row r="5" spans="1:15">
      <c r="A5" s="174"/>
      <c r="B5" s="175"/>
      <c r="C5" s="159"/>
      <c r="D5" s="176" t="str">
        <f>'１次効果'!X5</f>
        <v>県内需要計</v>
      </c>
      <c r="E5" s="159"/>
      <c r="F5" s="177" t="str">
        <f>'１次効果'!AD5</f>
        <v>生産誘発額</v>
      </c>
      <c r="G5" s="159"/>
      <c r="H5" s="178" t="str">
        <f>'２次効果'!R5</f>
        <v>生産誘発額</v>
      </c>
      <c r="I5" s="159"/>
      <c r="J5" s="179" t="s">
        <v>76</v>
      </c>
      <c r="K5" s="159"/>
      <c r="L5" s="180" t="s">
        <v>71</v>
      </c>
      <c r="M5" s="159"/>
      <c r="N5" s="180" t="s">
        <v>72</v>
      </c>
    </row>
    <row r="6" spans="1:15">
      <c r="A6" s="181" t="s">
        <v>84</v>
      </c>
      <c r="B6" s="182"/>
      <c r="C6" s="159"/>
      <c r="D6" s="183" t="str">
        <f>'１次効果'!X6</f>
        <v>(直接効果)</v>
      </c>
      <c r="E6" s="184" t="s">
        <v>77</v>
      </c>
      <c r="F6" s="185" t="str">
        <f>'１次効果'!AD6</f>
        <v>(間接1次)</v>
      </c>
      <c r="G6" s="184" t="s">
        <v>77</v>
      </c>
      <c r="H6" s="186" t="str">
        <f>'２次効果'!R6</f>
        <v>(間接2次)</v>
      </c>
      <c r="I6" s="184" t="s">
        <v>78</v>
      </c>
      <c r="J6" s="187" t="s">
        <v>79</v>
      </c>
      <c r="K6" s="159"/>
      <c r="L6" s="188" t="s">
        <v>80</v>
      </c>
      <c r="M6" s="159"/>
      <c r="N6" s="188" t="s">
        <v>80</v>
      </c>
    </row>
    <row r="7" spans="1:15" ht="14.25" thickBot="1">
      <c r="A7" s="189"/>
      <c r="B7" s="190"/>
      <c r="C7" s="159"/>
      <c r="D7" s="191" t="str">
        <f>'１次効果'!X7</f>
        <v>F</v>
      </c>
      <c r="E7" s="159"/>
      <c r="F7" s="192" t="str">
        <f>'１次効果'!AD7</f>
        <v>X1</v>
      </c>
      <c r="G7" s="159"/>
      <c r="H7" s="193" t="str">
        <f>'２次効果'!R7</f>
        <v>X2</v>
      </c>
      <c r="I7" s="159"/>
      <c r="J7" s="194" t="s">
        <v>81</v>
      </c>
      <c r="K7" s="159"/>
      <c r="L7" s="195" t="s">
        <v>85</v>
      </c>
      <c r="M7" s="159"/>
      <c r="N7" s="195" t="s">
        <v>86</v>
      </c>
    </row>
    <row r="8" spans="1:15" ht="15.2" customHeight="1">
      <c r="A8" s="196" t="s">
        <v>252</v>
      </c>
      <c r="B8" s="601" t="s">
        <v>253</v>
      </c>
      <c r="D8" s="198">
        <f>'１次効果'!X8</f>
        <v>0</v>
      </c>
      <c r="E8" s="199"/>
      <c r="F8" s="198">
        <f>'１次効果'!AD8</f>
        <v>5.2127132132870069E-3</v>
      </c>
      <c r="G8" s="199"/>
      <c r="H8" s="198">
        <f>'２次効果'!R8</f>
        <v>0.10836469379644867</v>
      </c>
      <c r="I8" s="199"/>
      <c r="J8" s="200">
        <f>D8+F8+H8</f>
        <v>0.11357740700973568</v>
      </c>
      <c r="K8" s="199"/>
      <c r="L8" s="201">
        <f>各種係数!$G8*J8*入力シート!L$25</f>
        <v>2.9680126219386938</v>
      </c>
      <c r="M8" s="199"/>
      <c r="N8" s="201">
        <f>各種係数!$H8*J8*入力シート!L$25</f>
        <v>0.56796652651495061</v>
      </c>
    </row>
    <row r="9" spans="1:15" ht="15.2" customHeight="1">
      <c r="A9" s="196" t="s">
        <v>254</v>
      </c>
      <c r="B9" s="601" t="s">
        <v>255</v>
      </c>
      <c r="D9" s="202">
        <f>'１次効果'!X9</f>
        <v>0</v>
      </c>
      <c r="E9" s="199"/>
      <c r="F9" s="202">
        <f>'１次効果'!AD9</f>
        <v>1.3051619920151143E-2</v>
      </c>
      <c r="G9" s="199"/>
      <c r="H9" s="202">
        <f>'２次効果'!R9</f>
        <v>1.5855324099276053E-3</v>
      </c>
      <c r="I9" s="199"/>
      <c r="J9" s="203">
        <f t="shared" ref="J9:J52" si="0">D9+F9+H9</f>
        <v>1.4637152330078748E-2</v>
      </c>
      <c r="K9" s="199"/>
      <c r="L9" s="204">
        <f>各種係数!$G9*J9*入力シート!L$25</f>
        <v>0.15561673076028174</v>
      </c>
      <c r="M9" s="199"/>
      <c r="N9" s="204">
        <f>各種係数!$H9*J9*入力シート!L$25</f>
        <v>0.15146403710235287</v>
      </c>
    </row>
    <row r="10" spans="1:15" ht="15.2" customHeight="1">
      <c r="A10" s="196" t="s">
        <v>256</v>
      </c>
      <c r="B10" s="601" t="s">
        <v>257</v>
      </c>
      <c r="D10" s="202">
        <f>'１次効果'!X10</f>
        <v>0</v>
      </c>
      <c r="E10" s="199"/>
      <c r="F10" s="202">
        <f>'１次効果'!AD10</f>
        <v>2.1964000927622777E-3</v>
      </c>
      <c r="G10" s="199"/>
      <c r="H10" s="202">
        <f>'２次効果'!R10</f>
        <v>0.40571410408754599</v>
      </c>
      <c r="I10" s="199"/>
      <c r="J10" s="203">
        <f t="shared" si="0"/>
        <v>0.40791050418030828</v>
      </c>
      <c r="K10" s="199"/>
      <c r="L10" s="204">
        <f>各種係数!$G10*J10*入力シート!L$25</f>
        <v>1.8873620529697623</v>
      </c>
      <c r="M10" s="199"/>
      <c r="N10" s="204">
        <f>各種係数!$H10*J10*入力シート!L$25</f>
        <v>1.8408580696250403</v>
      </c>
    </row>
    <row r="11" spans="1:15" ht="15.2" customHeight="1">
      <c r="A11" s="196" t="s">
        <v>258</v>
      </c>
      <c r="B11" s="601" t="s">
        <v>259</v>
      </c>
      <c r="D11" s="202">
        <f>'１次効果'!X11</f>
        <v>0</v>
      </c>
      <c r="E11" s="199"/>
      <c r="F11" s="202">
        <f>'１次効果'!AD11</f>
        <v>2.5229545447316665E-2</v>
      </c>
      <c r="G11" s="199"/>
      <c r="H11" s="202">
        <f>'２次効果'!R11</f>
        <v>4.5732835952876968E-3</v>
      </c>
      <c r="I11" s="199"/>
      <c r="J11" s="203">
        <f t="shared" si="0"/>
        <v>2.980282904260436E-2</v>
      </c>
      <c r="K11" s="199"/>
      <c r="L11" s="204">
        <f>各種係数!$G11*J11*入力シート!L$25</f>
        <v>0.15057023524259588</v>
      </c>
      <c r="M11" s="199"/>
      <c r="N11" s="204">
        <f>各種係数!$H11*J11*入力シート!L$25</f>
        <v>0.14167829221645833</v>
      </c>
    </row>
    <row r="12" spans="1:15" ht="15.2" customHeight="1">
      <c r="A12" s="205" t="s">
        <v>260</v>
      </c>
      <c r="B12" s="601" t="s">
        <v>261</v>
      </c>
      <c r="D12" s="206">
        <f>'１次効果'!X12</f>
        <v>0</v>
      </c>
      <c r="E12" s="199"/>
      <c r="F12" s="206">
        <f>'１次効果'!AD12</f>
        <v>3.2528377812701501E-2</v>
      </c>
      <c r="G12" s="199"/>
      <c r="H12" s="206">
        <f>'２次効果'!R12</f>
        <v>3.7011945322833043E-2</v>
      </c>
      <c r="I12" s="199"/>
      <c r="J12" s="207">
        <f t="shared" si="0"/>
        <v>6.9540323135534543E-2</v>
      </c>
      <c r="K12" s="199"/>
      <c r="L12" s="208">
        <f>各種係数!$G12*J12*入力シート!L$25</f>
        <v>0.50309653774078833</v>
      </c>
      <c r="M12" s="199"/>
      <c r="N12" s="208">
        <f>各種係数!$H12*J12*入力シート!L$25</f>
        <v>0.3999785298198632</v>
      </c>
    </row>
    <row r="13" spans="1:15" ht="15.2" customHeight="1">
      <c r="A13" s="196" t="s">
        <v>262</v>
      </c>
      <c r="B13" s="602" t="s">
        <v>263</v>
      </c>
      <c r="D13" s="202">
        <f>'１次効果'!X13</f>
        <v>0</v>
      </c>
      <c r="E13" s="199"/>
      <c r="F13" s="202">
        <f>'１次効果'!AD13</f>
        <v>3.2664775800985459E-2</v>
      </c>
      <c r="G13" s="199"/>
      <c r="H13" s="202">
        <f>'２次効果'!R13</f>
        <v>7.4481820993534762E-3</v>
      </c>
      <c r="I13" s="199"/>
      <c r="J13" s="203">
        <f t="shared" si="0"/>
        <v>4.0112957900338933E-2</v>
      </c>
      <c r="K13" s="199"/>
      <c r="L13" s="204">
        <f>各種係数!$G13*J13*入力シート!L$25</f>
        <v>9.9434922541735804E-2</v>
      </c>
      <c r="M13" s="199"/>
      <c r="N13" s="204">
        <f>各種係数!$H13*J13*入力シート!L$25</f>
        <v>9.4148439951136517E-2</v>
      </c>
    </row>
    <row r="14" spans="1:15" ht="15.2" customHeight="1">
      <c r="A14" s="196" t="s">
        <v>264</v>
      </c>
      <c r="B14" s="601" t="s">
        <v>265</v>
      </c>
      <c r="D14" s="202">
        <f>'１次効果'!X14</f>
        <v>0</v>
      </c>
      <c r="E14" s="199"/>
      <c r="F14" s="202">
        <f>'１次効果'!AD14</f>
        <v>2.5924032212914179E-2</v>
      </c>
      <c r="G14" s="199"/>
      <c r="H14" s="202">
        <f>'２次効果'!R14</f>
        <v>1.0186017406277861E-2</v>
      </c>
      <c r="I14" s="199"/>
      <c r="J14" s="203">
        <f t="shared" si="0"/>
        <v>3.6110049619192036E-2</v>
      </c>
      <c r="K14" s="199"/>
      <c r="L14" s="204">
        <f>各種係数!$G14*J14*入力シート!L$25</f>
        <v>0.29317387224100011</v>
      </c>
      <c r="M14" s="199"/>
      <c r="N14" s="204">
        <f>各種係数!$H14*J14*入力シート!L$25</f>
        <v>0.26147028410104728</v>
      </c>
    </row>
    <row r="15" spans="1:15" ht="15.2" customHeight="1">
      <c r="A15" s="196" t="s">
        <v>266</v>
      </c>
      <c r="B15" s="601" t="s">
        <v>267</v>
      </c>
      <c r="D15" s="202">
        <f>'１次効果'!X15</f>
        <v>0</v>
      </c>
      <c r="E15" s="199"/>
      <c r="F15" s="202">
        <f>'１次効果'!AD15</f>
        <v>6.5621400051280823E-2</v>
      </c>
      <c r="G15" s="199"/>
      <c r="H15" s="202">
        <f>'２次効果'!R15</f>
        <v>1.8562589860317402E-2</v>
      </c>
      <c r="I15" s="199"/>
      <c r="J15" s="203">
        <f t="shared" si="0"/>
        <v>8.4183989911598228E-2</v>
      </c>
      <c r="K15" s="199"/>
      <c r="L15" s="204">
        <f>各種係数!$G15*J15*入力シート!L$25</f>
        <v>0.19188927557580376</v>
      </c>
      <c r="M15" s="199"/>
      <c r="N15" s="204">
        <f>各種係数!$H15*J15*入力シート!L$25</f>
        <v>0.18939434809221778</v>
      </c>
    </row>
    <row r="16" spans="1:15" ht="15.2" customHeight="1">
      <c r="A16" s="196" t="s">
        <v>268</v>
      </c>
      <c r="B16" s="601" t="s">
        <v>269</v>
      </c>
      <c r="D16" s="202">
        <f>'１次効果'!X16</f>
        <v>0</v>
      </c>
      <c r="E16" s="199"/>
      <c r="F16" s="202">
        <f>'１次効果'!AD16</f>
        <v>0.13661691082516528</v>
      </c>
      <c r="G16" s="199"/>
      <c r="H16" s="202">
        <f>'２次効果'!R16</f>
        <v>4.0375772935753305E-2</v>
      </c>
      <c r="I16" s="199"/>
      <c r="J16" s="203">
        <f t="shared" si="0"/>
        <v>0.17699268376091859</v>
      </c>
      <c r="K16" s="199"/>
      <c r="L16" s="204">
        <f>各種係数!$G16*J16*入力シート!L$25</f>
        <v>1.046928149676843</v>
      </c>
      <c r="M16" s="199"/>
      <c r="N16" s="204">
        <f>各種係数!$H16*J16*入力シート!L$25</f>
        <v>0.99499391862988162</v>
      </c>
    </row>
    <row r="17" spans="1:14" ht="15.2" customHeight="1">
      <c r="A17" s="205" t="s">
        <v>270</v>
      </c>
      <c r="B17" s="603" t="s">
        <v>271</v>
      </c>
      <c r="D17" s="206">
        <f>'１次効果'!X17</f>
        <v>0</v>
      </c>
      <c r="E17" s="199"/>
      <c r="F17" s="206">
        <f>'１次効果'!AD17</f>
        <v>0.10728268549283898</v>
      </c>
      <c r="G17" s="199"/>
      <c r="H17" s="206">
        <f>'２次効果'!R17</f>
        <v>2.3021464226870229E-2</v>
      </c>
      <c r="I17" s="199"/>
      <c r="J17" s="207">
        <f t="shared" si="0"/>
        <v>0.13030414971970922</v>
      </c>
      <c r="K17" s="199"/>
      <c r="L17" s="208">
        <f>各種係数!$G17*J17*入力シート!L$25</f>
        <v>0.23316153241579482</v>
      </c>
      <c r="M17" s="199"/>
      <c r="N17" s="208">
        <f>各種係数!$H17*J17*入力シート!L$25</f>
        <v>0.23235208429076168</v>
      </c>
    </row>
    <row r="18" spans="1:14" ht="15.2" customHeight="1">
      <c r="A18" s="196" t="s">
        <v>272</v>
      </c>
      <c r="B18" s="601" t="s">
        <v>273</v>
      </c>
      <c r="D18" s="202">
        <f>'１次効果'!X18</f>
        <v>0</v>
      </c>
      <c r="E18" s="199"/>
      <c r="F18" s="202">
        <f>'１次効果'!AD18</f>
        <v>8.0915436385368952E-2</v>
      </c>
      <c r="G18" s="199"/>
      <c r="H18" s="202">
        <f>'２次効果'!R18</f>
        <v>3.3578044560994447E-2</v>
      </c>
      <c r="I18" s="199"/>
      <c r="J18" s="203">
        <f t="shared" si="0"/>
        <v>0.1144934809463634</v>
      </c>
      <c r="K18" s="199"/>
      <c r="L18" s="204">
        <f>各種係数!$G18*J18*入力シート!L$25</f>
        <v>8.1918861286315744E-2</v>
      </c>
      <c r="M18" s="199"/>
      <c r="N18" s="204">
        <f>各種係数!$H18*J18*入力シート!L$25</f>
        <v>8.1918861286315744E-2</v>
      </c>
    </row>
    <row r="19" spans="1:14" ht="15.2" customHeight="1">
      <c r="A19" s="196" t="s">
        <v>274</v>
      </c>
      <c r="B19" s="601" t="s">
        <v>275</v>
      </c>
      <c r="D19" s="202">
        <f>'１次効果'!X19</f>
        <v>0</v>
      </c>
      <c r="E19" s="199"/>
      <c r="F19" s="202">
        <f>'１次効果'!AD19</f>
        <v>1.221086892513215</v>
      </c>
      <c r="G19" s="199"/>
      <c r="H19" s="202">
        <f>'２次効果'!R19</f>
        <v>2.5638499963488413E-2</v>
      </c>
      <c r="I19" s="199"/>
      <c r="J19" s="203">
        <f t="shared" si="0"/>
        <v>1.2467253924767034</v>
      </c>
      <c r="K19" s="199"/>
      <c r="L19" s="204">
        <f>各種係数!$G19*J19*入力シート!L$25</f>
        <v>2.9679144385564369</v>
      </c>
      <c r="M19" s="199"/>
      <c r="N19" s="204">
        <f>各種係数!$H19*J19*入力シート!L$25</f>
        <v>2.9363170830300684</v>
      </c>
    </row>
    <row r="20" spans="1:14" ht="15.2" customHeight="1">
      <c r="A20" s="196" t="s">
        <v>276</v>
      </c>
      <c r="B20" s="601" t="s">
        <v>277</v>
      </c>
      <c r="D20" s="202">
        <f>'１次効果'!X20</f>
        <v>0</v>
      </c>
      <c r="E20" s="199"/>
      <c r="F20" s="202">
        <f>'１次効果'!AD20</f>
        <v>0.22311679613434895</v>
      </c>
      <c r="G20" s="199"/>
      <c r="H20" s="202">
        <f>'２次効果'!R20</f>
        <v>5.458079150236615E-3</v>
      </c>
      <c r="I20" s="199"/>
      <c r="J20" s="203">
        <f t="shared" si="0"/>
        <v>0.22857487528458556</v>
      </c>
      <c r="K20" s="199"/>
      <c r="L20" s="204">
        <f>各種係数!$G20*J20*入力シート!L$25</f>
        <v>1.1125609205525535</v>
      </c>
      <c r="M20" s="199"/>
      <c r="N20" s="204">
        <f>各種係数!$H20*J20*入力シート!L$25</f>
        <v>1.1000289452271805</v>
      </c>
    </row>
    <row r="21" spans="1:14" ht="15.2" customHeight="1">
      <c r="A21" s="196" t="s">
        <v>278</v>
      </c>
      <c r="B21" s="601" t="s">
        <v>279</v>
      </c>
      <c r="D21" s="202">
        <f>'１次効果'!X21</f>
        <v>0</v>
      </c>
      <c r="E21" s="199"/>
      <c r="F21" s="202">
        <f>'１次効果'!AD21</f>
        <v>1.0224639425243333E-3</v>
      </c>
      <c r="G21" s="199"/>
      <c r="H21" s="202">
        <f>'２次効果'!R21</f>
        <v>3.2010349747081438E-3</v>
      </c>
      <c r="I21" s="199"/>
      <c r="J21" s="203">
        <f t="shared" si="0"/>
        <v>4.2234989172324766E-3</v>
      </c>
      <c r="K21" s="199"/>
      <c r="L21" s="204">
        <f>各種係数!$G21*J21*入力シート!L$25</f>
        <v>2.6451610804732642E-2</v>
      </c>
      <c r="M21" s="199"/>
      <c r="N21" s="204">
        <f>各種係数!$H21*J21*入力シート!L$25</f>
        <v>2.5750905882752972E-2</v>
      </c>
    </row>
    <row r="22" spans="1:14" ht="15.2" customHeight="1">
      <c r="A22" s="205" t="s">
        <v>280</v>
      </c>
      <c r="B22" s="601" t="s">
        <v>281</v>
      </c>
      <c r="D22" s="206">
        <f>'１次効果'!X22</f>
        <v>0</v>
      </c>
      <c r="E22" s="199"/>
      <c r="F22" s="206">
        <f>'１次効果'!AD22</f>
        <v>0.21612004186988065</v>
      </c>
      <c r="G22" s="199"/>
      <c r="H22" s="206">
        <f>'２次効果'!R22</f>
        <v>4.4340780578381372E-3</v>
      </c>
      <c r="I22" s="199"/>
      <c r="J22" s="207">
        <f t="shared" si="0"/>
        <v>0.22055411992771878</v>
      </c>
      <c r="K22" s="199"/>
      <c r="L22" s="208">
        <f>各種係数!$G22*J22*入力シート!L$25</f>
        <v>1.0160123439324298</v>
      </c>
      <c r="M22" s="199"/>
      <c r="N22" s="208">
        <f>各種係数!$H22*J22*入力シート!L$25</f>
        <v>0.99008939523950357</v>
      </c>
    </row>
    <row r="23" spans="1:14" ht="15.2" customHeight="1">
      <c r="A23" s="196" t="s">
        <v>282</v>
      </c>
      <c r="B23" s="602" t="s">
        <v>283</v>
      </c>
      <c r="D23" s="202">
        <f>'１次効果'!X23</f>
        <v>0</v>
      </c>
      <c r="E23" s="199"/>
      <c r="F23" s="202">
        <f>'１次効果'!AD23</f>
        <v>7.3219345659559094</v>
      </c>
      <c r="G23" s="199"/>
      <c r="H23" s="202">
        <f>'２次効果'!R23</f>
        <v>1.2292943664760565E-2</v>
      </c>
      <c r="I23" s="199"/>
      <c r="J23" s="203">
        <f t="shared" si="0"/>
        <v>7.3342275096206704</v>
      </c>
      <c r="K23" s="199"/>
      <c r="L23" s="204">
        <f>各種係数!$G23*J23*入力シート!L$25</f>
        <v>4.1758869550293287</v>
      </c>
      <c r="M23" s="199"/>
      <c r="N23" s="204">
        <f>各種係数!$H23*J23*入力シート!L$25</f>
        <v>4.1495018226260258</v>
      </c>
    </row>
    <row r="24" spans="1:14" ht="15.2" customHeight="1">
      <c r="A24" s="196" t="s">
        <v>284</v>
      </c>
      <c r="B24" s="601" t="s">
        <v>285</v>
      </c>
      <c r="D24" s="202">
        <f>'１次効果'!X24</f>
        <v>0</v>
      </c>
      <c r="E24" s="199"/>
      <c r="F24" s="202">
        <f>'１次効果'!AD24</f>
        <v>0.52039936126581998</v>
      </c>
      <c r="G24" s="199"/>
      <c r="H24" s="202">
        <f>'２次効果'!R24</f>
        <v>3.3295808117006281E-3</v>
      </c>
      <c r="I24" s="199"/>
      <c r="J24" s="203">
        <f t="shared" si="0"/>
        <v>0.52372894207752063</v>
      </c>
      <c r="K24" s="199"/>
      <c r="L24" s="204">
        <f>各種係数!$G24*J24*入力シート!L$25</f>
        <v>1.0363047663979863</v>
      </c>
      <c r="M24" s="199"/>
      <c r="N24" s="204">
        <f>各種係数!$H24*J24*入力シート!L$25</f>
        <v>0.99737711458174716</v>
      </c>
    </row>
    <row r="25" spans="1:14" ht="15.2" customHeight="1">
      <c r="A25" s="196" t="s">
        <v>286</v>
      </c>
      <c r="B25" s="601" t="s">
        <v>287</v>
      </c>
      <c r="D25" s="202">
        <f>'１次効果'!X25</f>
        <v>0</v>
      </c>
      <c r="E25" s="199"/>
      <c r="F25" s="202">
        <f>'１次効果'!AD25</f>
        <v>0.20857959767246526</v>
      </c>
      <c r="G25" s="199"/>
      <c r="H25" s="202">
        <f>'２次効果'!R25</f>
        <v>8.7907749033064118E-3</v>
      </c>
      <c r="I25" s="199"/>
      <c r="J25" s="203">
        <f t="shared" si="0"/>
        <v>0.21737037257577166</v>
      </c>
      <c r="K25" s="199"/>
      <c r="L25" s="204">
        <f>各種係数!$G25*J25*入力シート!L$25</f>
        <v>1.1998748977263167</v>
      </c>
      <c r="M25" s="199"/>
      <c r="N25" s="204">
        <f>各種係数!$H25*J25*入力シート!L$25</f>
        <v>1.1733038519410126</v>
      </c>
    </row>
    <row r="26" spans="1:14" ht="15.2" customHeight="1">
      <c r="A26" s="196" t="s">
        <v>288</v>
      </c>
      <c r="B26" s="601" t="s">
        <v>289</v>
      </c>
      <c r="D26" s="202">
        <f>'１次効果'!X26</f>
        <v>0</v>
      </c>
      <c r="E26" s="199"/>
      <c r="F26" s="202">
        <f>'１次効果'!AD26</f>
        <v>8.1194070440708269E-2</v>
      </c>
      <c r="G26" s="199"/>
      <c r="H26" s="202">
        <f>'２次効果'!R26</f>
        <v>1.521016575457893E-3</v>
      </c>
      <c r="I26" s="199"/>
      <c r="J26" s="203">
        <f t="shared" si="0"/>
        <v>8.2715087016166158E-2</v>
      </c>
      <c r="K26" s="199"/>
      <c r="L26" s="204">
        <f>各種係数!$G26*J26*入力シート!L$25</f>
        <v>0.24269181408303228</v>
      </c>
      <c r="M26" s="199"/>
      <c r="N26" s="204">
        <f>各種係数!$H26*J26*入力シート!L$25</f>
        <v>0.23745776333791829</v>
      </c>
    </row>
    <row r="27" spans="1:14" ht="15.2" customHeight="1">
      <c r="A27" s="205" t="s">
        <v>290</v>
      </c>
      <c r="B27" s="603" t="s">
        <v>291</v>
      </c>
      <c r="D27" s="206">
        <f>'１次効果'!X27</f>
        <v>0</v>
      </c>
      <c r="E27" s="199"/>
      <c r="F27" s="206">
        <f>'１次効果'!AD27</f>
        <v>3.6628221633622657E-2</v>
      </c>
      <c r="G27" s="199"/>
      <c r="H27" s="206">
        <f>'２次効果'!R27</f>
        <v>3.2306386915648402E-3</v>
      </c>
      <c r="I27" s="199"/>
      <c r="J27" s="207">
        <f t="shared" si="0"/>
        <v>3.9858860325187498E-2</v>
      </c>
      <c r="K27" s="199"/>
      <c r="L27" s="208">
        <f>各種係数!$G27*J27*入力シート!L$25</f>
        <v>0.10263869132431194</v>
      </c>
      <c r="M27" s="199"/>
      <c r="N27" s="208">
        <f>各種係数!$H27*J27*入力シート!L$25</f>
        <v>0.10011306392330357</v>
      </c>
    </row>
    <row r="28" spans="1:14" ht="15.2" customHeight="1">
      <c r="A28" s="196" t="s">
        <v>292</v>
      </c>
      <c r="B28" s="601" t="s">
        <v>293</v>
      </c>
      <c r="D28" s="202">
        <f>'１次効果'!X28</f>
        <v>0</v>
      </c>
      <c r="E28" s="199"/>
      <c r="F28" s="202">
        <f>'１次効果'!AD28</f>
        <v>1.191662661822252E-2</v>
      </c>
      <c r="G28" s="199"/>
      <c r="H28" s="202">
        <f>'２次効果'!R28</f>
        <v>3.7916147066401657E-3</v>
      </c>
      <c r="I28" s="199"/>
      <c r="J28" s="203">
        <f t="shared" si="0"/>
        <v>1.5708241324862687E-2</v>
      </c>
      <c r="K28" s="199"/>
      <c r="L28" s="204">
        <f>各種係数!$G28*J28*入力シート!L$25</f>
        <v>3.8950307972999712E-2</v>
      </c>
      <c r="M28" s="199"/>
      <c r="N28" s="204">
        <f>各種係数!$H28*J28*入力シート!L$25</f>
        <v>3.8770703109921013E-2</v>
      </c>
    </row>
    <row r="29" spans="1:14" ht="15.2" customHeight="1">
      <c r="A29" s="196" t="s">
        <v>294</v>
      </c>
      <c r="B29" s="601" t="s">
        <v>295</v>
      </c>
      <c r="D29" s="202">
        <f>'１次効果'!X29</f>
        <v>0</v>
      </c>
      <c r="E29" s="199"/>
      <c r="F29" s="202">
        <f>'１次効果'!AD29</f>
        <v>5.7780494942456399E-2</v>
      </c>
      <c r="G29" s="199"/>
      <c r="H29" s="202">
        <f>'２次効果'!R29</f>
        <v>1.117671218085985E-3</v>
      </c>
      <c r="I29" s="199"/>
      <c r="J29" s="203">
        <f t="shared" si="0"/>
        <v>5.8898166160542387E-2</v>
      </c>
      <c r="K29" s="199"/>
      <c r="L29" s="204">
        <f>各種係数!$G29*J29*入力シート!L$25</f>
        <v>0.12560632173838424</v>
      </c>
      <c r="M29" s="199"/>
      <c r="N29" s="204">
        <f>各種係数!$H29*J29*入力シート!L$25</f>
        <v>0.12544223771259927</v>
      </c>
    </row>
    <row r="30" spans="1:14" ht="15.2" customHeight="1">
      <c r="A30" s="196" t="s">
        <v>296</v>
      </c>
      <c r="B30" s="601" t="s">
        <v>297</v>
      </c>
      <c r="D30" s="202">
        <f>'１次効果'!X30</f>
        <v>0</v>
      </c>
      <c r="E30" s="199"/>
      <c r="F30" s="202">
        <f>'１次効果'!AD30</f>
        <v>0.36117284602793959</v>
      </c>
      <c r="G30" s="199"/>
      <c r="H30" s="202">
        <f>'２次効果'!R30</f>
        <v>1.832267659007155E-2</v>
      </c>
      <c r="I30" s="199"/>
      <c r="J30" s="203">
        <f t="shared" si="0"/>
        <v>0.37949552261801112</v>
      </c>
      <c r="K30" s="199"/>
      <c r="L30" s="204">
        <f>各種係数!$G30*J30*入力シート!L$25</f>
        <v>1.2489298002444782</v>
      </c>
      <c r="M30" s="199"/>
      <c r="N30" s="204">
        <f>各種係数!$H30*J30*入力シート!L$25</f>
        <v>1.239790174922528</v>
      </c>
    </row>
    <row r="31" spans="1:14" ht="15.2" customHeight="1">
      <c r="A31" s="196" t="s">
        <v>298</v>
      </c>
      <c r="B31" s="601" t="s">
        <v>299</v>
      </c>
      <c r="D31" s="202">
        <f>'１次効果'!X31</f>
        <v>0</v>
      </c>
      <c r="E31" s="199"/>
      <c r="F31" s="202">
        <f>'１次効果'!AD31</f>
        <v>1.2268731376430069E-2</v>
      </c>
      <c r="G31" s="199"/>
      <c r="H31" s="202">
        <f>'２次効果'!R31</f>
        <v>3.642841097529605E-3</v>
      </c>
      <c r="I31" s="199"/>
      <c r="J31" s="203">
        <f t="shared" si="0"/>
        <v>1.5911572473959676E-2</v>
      </c>
      <c r="K31" s="199"/>
      <c r="L31" s="204">
        <f>各種係数!$G31*J31*入力シート!L$25</f>
        <v>2.6724541240379741E-2</v>
      </c>
      <c r="M31" s="199"/>
      <c r="N31" s="204">
        <f>各種係数!$H31*J31*入力シート!L$25</f>
        <v>2.6707921500802388E-2</v>
      </c>
    </row>
    <row r="32" spans="1:14" ht="15.2" customHeight="1">
      <c r="A32" s="205" t="s">
        <v>300</v>
      </c>
      <c r="B32" s="601" t="s">
        <v>301</v>
      </c>
      <c r="D32" s="206">
        <f>'１次効果'!X32</f>
        <v>89.850088409489572</v>
      </c>
      <c r="E32" s="199"/>
      <c r="F32" s="206">
        <f>'１次効果'!AD32</f>
        <v>11.36568987121232</v>
      </c>
      <c r="G32" s="199"/>
      <c r="H32" s="206">
        <f>'２次効果'!R32</f>
        <v>8.9147637404050267E-2</v>
      </c>
      <c r="I32" s="199"/>
      <c r="J32" s="207">
        <f t="shared" si="0"/>
        <v>101.30492591810595</v>
      </c>
      <c r="K32" s="199"/>
      <c r="L32" s="208">
        <f>各種係数!$G32*J32*入力シート!L$25</f>
        <v>136.38926495074645</v>
      </c>
      <c r="M32" s="199"/>
      <c r="N32" s="208">
        <f>各種係数!$H32*J32*入力シート!L$25</f>
        <v>135.84834206610444</v>
      </c>
    </row>
    <row r="33" spans="1:14" ht="15.2" customHeight="1">
      <c r="A33" s="196" t="s">
        <v>302</v>
      </c>
      <c r="B33" s="602" t="s">
        <v>303</v>
      </c>
      <c r="D33" s="202">
        <f>'１次効果'!X33</f>
        <v>0</v>
      </c>
      <c r="E33" s="199"/>
      <c r="F33" s="202">
        <f>'１次効果'!AD33</f>
        <v>5.950676099218179E-3</v>
      </c>
      <c r="G33" s="199"/>
      <c r="H33" s="202">
        <f>'２次効果'!R33</f>
        <v>1.5928022752673134E-3</v>
      </c>
      <c r="I33" s="199"/>
      <c r="J33" s="203">
        <f t="shared" si="0"/>
        <v>7.5434783744854923E-3</v>
      </c>
      <c r="K33" s="199"/>
      <c r="L33" s="204">
        <f>各種係数!$G33*J33*入力シート!L$25</f>
        <v>2.3152937664315698E-2</v>
      </c>
      <c r="M33" s="199"/>
      <c r="N33" s="204">
        <f>各種係数!$H33*J33*入力シート!L$25</f>
        <v>2.2896933570003549E-2</v>
      </c>
    </row>
    <row r="34" spans="1:14" ht="15.2" customHeight="1">
      <c r="A34" s="196" t="s">
        <v>304</v>
      </c>
      <c r="B34" s="601" t="s">
        <v>305</v>
      </c>
      <c r="D34" s="202">
        <f>'１次効果'!X34</f>
        <v>0</v>
      </c>
      <c r="E34" s="199"/>
      <c r="F34" s="202">
        <f>'１次効果'!AD34</f>
        <v>5.6630055938193553E-3</v>
      </c>
      <c r="G34" s="199"/>
      <c r="H34" s="202">
        <f>'２次効果'!R34</f>
        <v>3.2074954349138505E-3</v>
      </c>
      <c r="I34" s="199"/>
      <c r="J34" s="203">
        <f t="shared" si="0"/>
        <v>8.8705010287332062E-3</v>
      </c>
      <c r="K34" s="199"/>
      <c r="L34" s="204">
        <f>各種係数!$G34*J34*入力シート!L$25</f>
        <v>4.3251395749519028E-2</v>
      </c>
      <c r="M34" s="199"/>
      <c r="N34" s="204">
        <f>各種係数!$H34*J34*入力シート!L$25</f>
        <v>4.2900218885130584E-2</v>
      </c>
    </row>
    <row r="35" spans="1:14" ht="15.2" customHeight="1">
      <c r="A35" s="196" t="s">
        <v>306</v>
      </c>
      <c r="B35" s="601" t="s">
        <v>307</v>
      </c>
      <c r="D35" s="202">
        <f>'１次効果'!X35</f>
        <v>0</v>
      </c>
      <c r="E35" s="199"/>
      <c r="F35" s="202">
        <f>'１次効果'!AD35</f>
        <v>5.0353371758895309E-2</v>
      </c>
      <c r="G35" s="199"/>
      <c r="H35" s="202">
        <f>'２次効果'!R35</f>
        <v>2.7407150904681848E-2</v>
      </c>
      <c r="I35" s="199"/>
      <c r="J35" s="203">
        <f t="shared" si="0"/>
        <v>7.7760522663577164E-2</v>
      </c>
      <c r="K35" s="199"/>
      <c r="L35" s="204">
        <f>各種係数!$G35*J35*入力シート!L$25</f>
        <v>0.53233151059725858</v>
      </c>
      <c r="M35" s="199"/>
      <c r="N35" s="204">
        <f>各種係数!$H35*J35*入力シート!L$25</f>
        <v>0.46912658668055474</v>
      </c>
    </row>
    <row r="36" spans="1:14" ht="15.2" customHeight="1">
      <c r="A36" s="196" t="s">
        <v>308</v>
      </c>
      <c r="B36" s="601" t="s">
        <v>309</v>
      </c>
      <c r="D36" s="202">
        <f>'１次効果'!X36</f>
        <v>0</v>
      </c>
      <c r="E36" s="199"/>
      <c r="F36" s="202">
        <f>'１次効果'!AD36</f>
        <v>6.1306598367120803E-2</v>
      </c>
      <c r="G36" s="199"/>
      <c r="H36" s="202">
        <f>'２次効果'!R36</f>
        <v>1.7334338527338934E-2</v>
      </c>
      <c r="I36" s="199"/>
      <c r="J36" s="203">
        <f t="shared" si="0"/>
        <v>7.8640936894459737E-2</v>
      </c>
      <c r="K36" s="199"/>
      <c r="L36" s="204">
        <f>各種係数!$G36*J36*入力シート!L$25</f>
        <v>0.70549489240163388</v>
      </c>
      <c r="M36" s="199"/>
      <c r="N36" s="204">
        <f>各種係数!$H36*J36*入力シート!L$25</f>
        <v>0.60705154313469933</v>
      </c>
    </row>
    <row r="37" spans="1:14" ht="15.2" customHeight="1">
      <c r="A37" s="205" t="s">
        <v>310</v>
      </c>
      <c r="B37" s="603" t="s">
        <v>311</v>
      </c>
      <c r="D37" s="206">
        <f>'１次効果'!X37</f>
        <v>0</v>
      </c>
      <c r="E37" s="199"/>
      <c r="F37" s="206">
        <f>'１次効果'!AD37</f>
        <v>0.9325637422935823</v>
      </c>
      <c r="G37" s="199"/>
      <c r="H37" s="206">
        <f>'２次効果'!R37</f>
        <v>0.26664210139206951</v>
      </c>
      <c r="I37" s="199"/>
      <c r="J37" s="207">
        <f t="shared" si="0"/>
        <v>1.1992058436856519</v>
      </c>
      <c r="K37" s="199"/>
      <c r="L37" s="208">
        <f>各種係数!$G37*J37*入力シート!L$25</f>
        <v>2.0165028422974158</v>
      </c>
      <c r="M37" s="199"/>
      <c r="N37" s="208">
        <f>各種係数!$H37*J37*入力シート!L$25</f>
        <v>2.0165028422974158</v>
      </c>
    </row>
    <row r="38" spans="1:14" ht="15.2" customHeight="1">
      <c r="A38" s="196" t="s">
        <v>312</v>
      </c>
      <c r="B38" s="601" t="s">
        <v>313</v>
      </c>
      <c r="D38" s="202">
        <f>'１次効果'!X38</f>
        <v>0</v>
      </c>
      <c r="E38" s="199"/>
      <c r="F38" s="202">
        <f>'１次効果'!AD38</f>
        <v>9.7398125905662672E-2</v>
      </c>
      <c r="G38" s="199"/>
      <c r="H38" s="202">
        <f>'２次効果'!R38</f>
        <v>0.15766689379848375</v>
      </c>
      <c r="I38" s="199"/>
      <c r="J38" s="203">
        <f t="shared" si="0"/>
        <v>0.25506501970414641</v>
      </c>
      <c r="K38" s="199"/>
      <c r="L38" s="204">
        <f>各種係数!$G38*J38*入力シート!L$25</f>
        <v>0.59725837698466999</v>
      </c>
      <c r="M38" s="199"/>
      <c r="N38" s="204">
        <f>各種係数!$H38*J38*入力シート!L$25</f>
        <v>0.59725837698466999</v>
      </c>
    </row>
    <row r="39" spans="1:14" ht="15.2" customHeight="1">
      <c r="A39" s="196" t="s">
        <v>314</v>
      </c>
      <c r="B39" s="601" t="s">
        <v>315</v>
      </c>
      <c r="D39" s="202">
        <f>'１次効果'!X39</f>
        <v>0</v>
      </c>
      <c r="E39" s="199"/>
      <c r="F39" s="202">
        <f>'１次効果'!AD39</f>
        <v>5.1971773722314998E-2</v>
      </c>
      <c r="G39" s="199"/>
      <c r="H39" s="202">
        <f>'２次効果'!R39</f>
        <v>5.9992887420893502E-2</v>
      </c>
      <c r="I39" s="199"/>
      <c r="J39" s="203">
        <f t="shared" si="0"/>
        <v>0.11196466114320849</v>
      </c>
      <c r="K39" s="199"/>
      <c r="L39" s="204">
        <f>各種係数!$G39*J39*入力シート!L$25</f>
        <v>1.0488583935254248</v>
      </c>
      <c r="M39" s="199"/>
      <c r="N39" s="204">
        <f>各種係数!$H39*J39*入力シート!L$25</f>
        <v>1.0446448091262188</v>
      </c>
    </row>
    <row r="40" spans="1:14" ht="15.2" customHeight="1">
      <c r="A40" s="196" t="s">
        <v>316</v>
      </c>
      <c r="B40" s="601" t="s">
        <v>317</v>
      </c>
      <c r="D40" s="202">
        <f>'１次効果'!X40</f>
        <v>8.4549673490673545</v>
      </c>
      <c r="E40" s="199"/>
      <c r="F40" s="202">
        <f>'１次効果'!AD40</f>
        <v>3.2426370975530769</v>
      </c>
      <c r="G40" s="199"/>
      <c r="H40" s="202">
        <f>'２次効果'!R40</f>
        <v>1.6027856623690013</v>
      </c>
      <c r="I40" s="199"/>
      <c r="J40" s="203">
        <f t="shared" si="0"/>
        <v>13.300390108989433</v>
      </c>
      <c r="K40" s="199"/>
      <c r="L40" s="204">
        <f>各種係数!$G40*J40*入力シート!L$25</f>
        <v>146.63708270505219</v>
      </c>
      <c r="M40" s="199"/>
      <c r="N40" s="204">
        <f>各種係数!$H40*J40*入力シート!L$25</f>
        <v>138.06195119425888</v>
      </c>
    </row>
    <row r="41" spans="1:14" ht="15.2" customHeight="1">
      <c r="A41" s="196" t="s">
        <v>318</v>
      </c>
      <c r="B41" s="601" t="s">
        <v>319</v>
      </c>
      <c r="D41" s="202">
        <f>'１次効果'!X41</f>
        <v>0</v>
      </c>
      <c r="E41" s="199"/>
      <c r="F41" s="202">
        <f>'１次効果'!AD41</f>
        <v>0.86661480899819898</v>
      </c>
      <c r="G41" s="199"/>
      <c r="H41" s="202">
        <f>'２次効果'!R41</f>
        <v>0.97547449618360438</v>
      </c>
      <c r="I41" s="199"/>
      <c r="J41" s="203">
        <f t="shared" si="0"/>
        <v>1.8420893051818035</v>
      </c>
      <c r="K41" s="199"/>
      <c r="L41" s="204">
        <f>各種係数!$G41*J41*入力シート!L$25</f>
        <v>7.4028429720314817</v>
      </c>
      <c r="M41" s="199"/>
      <c r="N41" s="204">
        <f>各種係数!$H41*J41*入力シート!L$25</f>
        <v>6.7214671721535959</v>
      </c>
    </row>
    <row r="42" spans="1:14" ht="15.2" customHeight="1">
      <c r="A42" s="205" t="s">
        <v>320</v>
      </c>
      <c r="B42" s="601" t="s">
        <v>321</v>
      </c>
      <c r="D42" s="206">
        <f>'１次効果'!X42</f>
        <v>0</v>
      </c>
      <c r="E42" s="199"/>
      <c r="F42" s="206">
        <f>'１次効果'!AD42</f>
        <v>0.57613589411357935</v>
      </c>
      <c r="G42" s="199"/>
      <c r="H42" s="206">
        <f>'２次効果'!R42</f>
        <v>2.3671937612111735</v>
      </c>
      <c r="I42" s="199"/>
      <c r="J42" s="207">
        <f t="shared" si="0"/>
        <v>2.943329655324753</v>
      </c>
      <c r="K42" s="199"/>
      <c r="L42" s="208">
        <f>各種係数!$G42*J42*入力シート!L$25</f>
        <v>4.3207215195863462</v>
      </c>
      <c r="M42" s="199"/>
      <c r="N42" s="208">
        <f>各種係数!$H42*J42*入力シート!L$25</f>
        <v>3.3206184035945241</v>
      </c>
    </row>
    <row r="43" spans="1:14" ht="15.2" customHeight="1">
      <c r="A43" s="196" t="s">
        <v>322</v>
      </c>
      <c r="B43" s="602" t="s">
        <v>323</v>
      </c>
      <c r="D43" s="202">
        <f>'１次効果'!X43</f>
        <v>1.6949442414430675</v>
      </c>
      <c r="E43" s="199"/>
      <c r="F43" s="202">
        <f>'１次効果'!AD43</f>
        <v>2.4653233902618323</v>
      </c>
      <c r="G43" s="199"/>
      <c r="H43" s="202">
        <f>'２次効果'!R43</f>
        <v>0.67311369108723751</v>
      </c>
      <c r="I43" s="199"/>
      <c r="J43" s="203">
        <f t="shared" si="0"/>
        <v>4.8333813227921372</v>
      </c>
      <c r="K43" s="199"/>
      <c r="L43" s="204">
        <f>各種係数!$G43*J43*入力シート!L$25</f>
        <v>34.04560703213901</v>
      </c>
      <c r="M43" s="199"/>
      <c r="N43" s="204">
        <f>各種係数!$H43*J43*入力シート!L$25</f>
        <v>32.313923656277026</v>
      </c>
    </row>
    <row r="44" spans="1:14" ht="15.2" customHeight="1">
      <c r="A44" s="196" t="s">
        <v>324</v>
      </c>
      <c r="B44" s="601" t="s">
        <v>325</v>
      </c>
      <c r="D44" s="202">
        <f>'１次効果'!X44</f>
        <v>0</v>
      </c>
      <c r="E44" s="199"/>
      <c r="F44" s="202">
        <f>'１次効果'!AD44</f>
        <v>0.84896920381884344</v>
      </c>
      <c r="G44" s="199"/>
      <c r="H44" s="202">
        <f>'２次効果'!R44</f>
        <v>0.68661271001919688</v>
      </c>
      <c r="I44" s="199"/>
      <c r="J44" s="203">
        <f t="shared" si="0"/>
        <v>1.5355819138380404</v>
      </c>
      <c r="K44" s="199"/>
      <c r="L44" s="204">
        <f>各種係数!$G44*J44*入力シート!L$25</f>
        <v>5.306569403697349</v>
      </c>
      <c r="M44" s="199"/>
      <c r="N44" s="204">
        <f>各種係数!$H44*J44*入力シート!L$25</f>
        <v>5.246126452065802</v>
      </c>
    </row>
    <row r="45" spans="1:14" ht="15.2" customHeight="1">
      <c r="A45" s="196" t="s">
        <v>326</v>
      </c>
      <c r="B45" s="601" t="s">
        <v>327</v>
      </c>
      <c r="D45" s="202">
        <f>'１次効果'!X45</f>
        <v>0</v>
      </c>
      <c r="E45" s="199"/>
      <c r="F45" s="202">
        <f>'１次効果'!AD45</f>
        <v>2.7244378747034233E-2</v>
      </c>
      <c r="G45" s="199"/>
      <c r="H45" s="202">
        <f>'２次効果'!R45</f>
        <v>5.5621683423802505E-2</v>
      </c>
      <c r="I45" s="199"/>
      <c r="J45" s="203">
        <f t="shared" si="0"/>
        <v>8.2866062170836738E-2</v>
      </c>
      <c r="K45" s="199"/>
      <c r="L45" s="204">
        <f>各種係数!$G45*J45*入力シート!L$25</f>
        <v>0.43255676754276234</v>
      </c>
      <c r="M45" s="199"/>
      <c r="N45" s="204">
        <f>各種係数!$H45*J45*入力シート!L$25</f>
        <v>0.43255676754276234</v>
      </c>
    </row>
    <row r="46" spans="1:14" ht="15.2" customHeight="1">
      <c r="A46" s="196" t="s">
        <v>328</v>
      </c>
      <c r="B46" s="601" t="s">
        <v>329</v>
      </c>
      <c r="D46" s="202">
        <f>'１次効果'!X46</f>
        <v>0</v>
      </c>
      <c r="E46" s="199"/>
      <c r="F46" s="202">
        <f>'１次効果'!AD46</f>
        <v>3.7815853804822927E-2</v>
      </c>
      <c r="G46" s="199"/>
      <c r="H46" s="202">
        <f>'２次効果'!R46</f>
        <v>0.35541936558156789</v>
      </c>
      <c r="I46" s="199"/>
      <c r="J46" s="203">
        <f t="shared" si="0"/>
        <v>0.39323521938639083</v>
      </c>
      <c r="K46" s="199"/>
      <c r="L46" s="204">
        <f>各種係数!$G46*J46*入力シート!L$25</f>
        <v>3.4334023024219689</v>
      </c>
      <c r="M46" s="199"/>
      <c r="N46" s="204">
        <f>各種係数!$H46*J46*入力シート!L$25</f>
        <v>3.4253720754612909</v>
      </c>
    </row>
    <row r="47" spans="1:14" ht="15.2" customHeight="1">
      <c r="A47" s="205" t="s">
        <v>330</v>
      </c>
      <c r="B47" s="603" t="s">
        <v>331</v>
      </c>
      <c r="D47" s="206">
        <f>'１次効果'!X47</f>
        <v>0</v>
      </c>
      <c r="E47" s="199"/>
      <c r="F47" s="206">
        <f>'１次効果'!AD47</f>
        <v>5.3820989908445541E-3</v>
      </c>
      <c r="G47" s="199"/>
      <c r="H47" s="206">
        <f>'２次効果'!R47</f>
        <v>0.66824165262010349</v>
      </c>
      <c r="I47" s="199"/>
      <c r="J47" s="207">
        <f t="shared" si="0"/>
        <v>0.67362375161094801</v>
      </c>
      <c r="K47" s="199"/>
      <c r="L47" s="208">
        <f>各種係数!$G47*J47*入力シート!L$25</f>
        <v>7.2638459857190822</v>
      </c>
      <c r="M47" s="199"/>
      <c r="N47" s="208">
        <f>各種係数!$H47*J47*入力シート!L$25</f>
        <v>7.0829705778714596</v>
      </c>
    </row>
    <row r="48" spans="1:14" ht="15.2" customHeight="1">
      <c r="A48" s="196" t="s">
        <v>332</v>
      </c>
      <c r="B48" s="601" t="s">
        <v>333</v>
      </c>
      <c r="D48" s="202">
        <f>'１次効果'!X48</f>
        <v>0</v>
      </c>
      <c r="E48" s="199"/>
      <c r="F48" s="202">
        <f>'１次効果'!AD48</f>
        <v>3.6922235903222189E-2</v>
      </c>
      <c r="G48" s="199"/>
      <c r="H48" s="202">
        <f>'２次効果'!R48</f>
        <v>0.16076043608080079</v>
      </c>
      <c r="I48" s="199"/>
      <c r="J48" s="203">
        <f t="shared" si="0"/>
        <v>0.19768267198402298</v>
      </c>
      <c r="K48" s="199"/>
      <c r="L48" s="204">
        <f>各種係数!$G48*J48*入力シート!L$25</f>
        <v>3.6004878268620781</v>
      </c>
      <c r="M48" s="199"/>
      <c r="N48" s="204">
        <f>各種係数!$H48*J48*入力シート!L$25</f>
        <v>3.4474847938001005</v>
      </c>
    </row>
    <row r="49" spans="1:14" ht="15.2" customHeight="1">
      <c r="A49" s="196" t="s">
        <v>334</v>
      </c>
      <c r="B49" s="601" t="s">
        <v>335</v>
      </c>
      <c r="D49" s="202">
        <f>'１次効果'!X49</f>
        <v>0</v>
      </c>
      <c r="E49" s="199"/>
      <c r="F49" s="202">
        <f>'１次効果'!AD49</f>
        <v>4.71301222587479</v>
      </c>
      <c r="G49" s="199"/>
      <c r="H49" s="202">
        <f>'２次効果'!R49</f>
        <v>0.85632622589815965</v>
      </c>
      <c r="I49" s="199"/>
      <c r="J49" s="203">
        <f t="shared" si="0"/>
        <v>5.5693384517729498</v>
      </c>
      <c r="K49" s="199"/>
      <c r="L49" s="204">
        <f>各種係数!$G49*J49*入力シート!L$25</f>
        <v>45.369310950504307</v>
      </c>
      <c r="M49" s="199"/>
      <c r="N49" s="204">
        <f>各種係数!$H49*J49*入力シート!L$25</f>
        <v>43.078562085750796</v>
      </c>
    </row>
    <row r="50" spans="1:14" ht="15.2" customHeight="1">
      <c r="A50" s="196" t="s">
        <v>336</v>
      </c>
      <c r="B50" s="601" t="s">
        <v>337</v>
      </c>
      <c r="D50" s="202">
        <f>'１次効果'!X50</f>
        <v>0</v>
      </c>
      <c r="E50" s="199"/>
      <c r="F50" s="202">
        <f>'１次効果'!AD50</f>
        <v>3.1290101876035883E-2</v>
      </c>
      <c r="G50" s="199"/>
      <c r="H50" s="202">
        <f>'２次効果'!R50</f>
        <v>1.4355633373695293</v>
      </c>
      <c r="I50" s="199"/>
      <c r="J50" s="203">
        <f t="shared" si="0"/>
        <v>1.4668534392455652</v>
      </c>
      <c r="K50" s="199"/>
      <c r="L50" s="204">
        <f>各種係数!$G50*J50*入力シート!L$25</f>
        <v>23.373327583479217</v>
      </c>
      <c r="M50" s="199"/>
      <c r="N50" s="204">
        <f>各種係数!$H50*J50*入力シート!L$25</f>
        <v>20.29772634474282</v>
      </c>
    </row>
    <row r="51" spans="1:14" ht="15.2" customHeight="1">
      <c r="A51" s="196" t="s">
        <v>338</v>
      </c>
      <c r="B51" s="601" t="s">
        <v>339</v>
      </c>
      <c r="D51" s="202">
        <f>'１次効果'!X51</f>
        <v>0</v>
      </c>
      <c r="E51" s="199"/>
      <c r="F51" s="202">
        <f>'１次効果'!AD51</f>
        <v>7.3713045075301367E-2</v>
      </c>
      <c r="G51" s="199"/>
      <c r="H51" s="202">
        <f>'２次効果'!R51</f>
        <v>1.8906794777245037E-2</v>
      </c>
      <c r="I51" s="199"/>
      <c r="J51" s="203">
        <f t="shared" si="0"/>
        <v>9.2619839852546404E-2</v>
      </c>
      <c r="K51" s="199"/>
      <c r="L51" s="204">
        <f>各種係数!$G51*J51*入力シート!L$25</f>
        <v>0</v>
      </c>
      <c r="M51" s="199"/>
      <c r="N51" s="204">
        <f>各種係数!$H51*J51*入力シート!L$25</f>
        <v>0</v>
      </c>
    </row>
    <row r="52" spans="1:14" ht="15.2" customHeight="1" thickBot="1">
      <c r="A52" s="209" t="s">
        <v>340</v>
      </c>
      <c r="B52" s="604" t="s">
        <v>341</v>
      </c>
      <c r="D52" s="210">
        <f>'１次効果'!X52</f>
        <v>0</v>
      </c>
      <c r="E52" s="199"/>
      <c r="F52" s="210">
        <f>'１次効果'!AD52</f>
        <v>0.1899729345488588</v>
      </c>
      <c r="G52" s="199"/>
      <c r="H52" s="210">
        <f>'２次効果'!R52</f>
        <v>4.5357419812546484E-2</v>
      </c>
      <c r="I52" s="199"/>
      <c r="J52" s="203">
        <f t="shared" si="0"/>
        <v>0.23533035436140529</v>
      </c>
      <c r="K52" s="199"/>
      <c r="L52" s="211">
        <f>各種係数!$G52*J52*入力シート!L$25</f>
        <v>5.3308208204406571E-2</v>
      </c>
      <c r="M52" s="199"/>
      <c r="N52" s="211">
        <f>各種係数!$H52*J52*入力シート!L$25</f>
        <v>5.3308208204406571E-2</v>
      </c>
    </row>
    <row r="53" spans="1:14" ht="15.2" customHeight="1" thickBot="1">
      <c r="A53" s="212"/>
      <c r="B53" s="213" t="s">
        <v>26</v>
      </c>
      <c r="D53" s="214">
        <f>SUM(D8:D52)</f>
        <v>100</v>
      </c>
      <c r="E53" s="199"/>
      <c r="F53" s="214">
        <f>SUM(F8:F52)</f>
        <v>36.4863950421677</v>
      </c>
      <c r="G53" s="199"/>
      <c r="H53" s="214">
        <f>SUM(H8:H52)</f>
        <v>11.309561624298668</v>
      </c>
      <c r="I53" s="199"/>
      <c r="J53" s="215">
        <f>SUM(J8:J52)</f>
        <v>147.79595666646637</v>
      </c>
      <c r="K53" s="199"/>
      <c r="L53" s="216">
        <f>SUM(L8:L52)</f>
        <v>443.52689075919983</v>
      </c>
      <c r="M53" s="199"/>
      <c r="N53" s="216">
        <f>SUM(N8:N52)</f>
        <v>422.22766548317196</v>
      </c>
    </row>
  </sheetData>
  <phoneticPr fontId="1"/>
  <pageMargins left="0.7" right="0.7" top="0.75" bottom="0.75" header="0.3" footer="0.3"/>
  <pageSetup paperSize="9" scale="67" fitToWidth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S53"/>
  <sheetViews>
    <sheetView showGridLines="0" workbookViewId="0"/>
  </sheetViews>
  <sheetFormatPr defaultColWidth="9" defaultRowHeight="13.5"/>
  <cols>
    <col min="1" max="1" width="2.625" style="30" customWidth="1"/>
    <col min="2" max="2" width="3.375" style="30" customWidth="1"/>
    <col min="3" max="3" width="26.5" style="30" customWidth="1"/>
    <col min="4" max="11" width="14.625" style="30" customWidth="1"/>
    <col min="12" max="12" width="13.875" style="30" bestFit="1" customWidth="1"/>
    <col min="13" max="13" width="11.625" style="30" customWidth="1"/>
    <col min="14" max="14" width="10.625" style="30" customWidth="1"/>
    <col min="15" max="17" width="9" style="30"/>
    <col min="18" max="18" width="14.5" style="30" customWidth="1"/>
    <col min="19" max="19" width="9.5" style="30" bestFit="1" customWidth="1"/>
    <col min="20" max="16384" width="9" style="30"/>
  </cols>
  <sheetData>
    <row r="2" spans="2:19" ht="14.25">
      <c r="B2" s="29" t="s">
        <v>3</v>
      </c>
    </row>
    <row r="4" spans="2:19" ht="14.25" thickBot="1"/>
    <row r="5" spans="2:19">
      <c r="B5" s="31"/>
      <c r="C5" s="32"/>
      <c r="D5" s="565" t="s">
        <v>27</v>
      </c>
      <c r="E5" s="565" t="s">
        <v>28</v>
      </c>
      <c r="F5" s="565" t="s">
        <v>4</v>
      </c>
      <c r="G5" s="565" t="s">
        <v>5</v>
      </c>
      <c r="H5" s="565" t="s">
        <v>6</v>
      </c>
      <c r="I5" s="565" t="s">
        <v>7</v>
      </c>
      <c r="J5" s="565" t="s">
        <v>8</v>
      </c>
      <c r="K5" s="565" t="s">
        <v>9</v>
      </c>
      <c r="M5" s="33" t="s">
        <v>10</v>
      </c>
      <c r="N5" s="34" t="s">
        <v>11</v>
      </c>
      <c r="O5" s="35"/>
      <c r="P5" s="35"/>
      <c r="Q5" s="35"/>
      <c r="R5" s="36"/>
    </row>
    <row r="6" spans="2:19" ht="14.25" customHeight="1" thickBot="1">
      <c r="B6" s="37" t="s">
        <v>29</v>
      </c>
      <c r="C6" s="38"/>
      <c r="D6" s="566"/>
      <c r="E6" s="566"/>
      <c r="F6" s="566"/>
      <c r="G6" s="566" t="s">
        <v>12</v>
      </c>
      <c r="H6" s="566" t="s">
        <v>12</v>
      </c>
      <c r="I6" s="566"/>
      <c r="J6" s="566"/>
      <c r="K6" s="566" t="s">
        <v>13</v>
      </c>
      <c r="M6" s="562">
        <v>116587.38</v>
      </c>
      <c r="N6" s="39" t="s">
        <v>250</v>
      </c>
      <c r="O6" s="40"/>
      <c r="P6" s="40"/>
      <c r="Q6" s="40"/>
      <c r="R6" s="41"/>
    </row>
    <row r="7" spans="2:19" ht="14.25" thickBot="1">
      <c r="B7" s="42"/>
      <c r="C7" s="43"/>
      <c r="D7" s="567" t="s">
        <v>14</v>
      </c>
      <c r="E7" s="567" t="s">
        <v>15</v>
      </c>
      <c r="F7" s="567" t="s">
        <v>16</v>
      </c>
      <c r="G7" s="567" t="s">
        <v>17</v>
      </c>
      <c r="H7" s="567" t="s">
        <v>18</v>
      </c>
      <c r="I7" s="567" t="s">
        <v>19</v>
      </c>
      <c r="J7" s="567" t="s">
        <v>20</v>
      </c>
      <c r="K7" s="567" t="s">
        <v>21</v>
      </c>
      <c r="M7" s="44"/>
      <c r="N7" s="44"/>
      <c r="O7" s="44"/>
      <c r="P7" s="44"/>
      <c r="Q7" s="44"/>
      <c r="R7" s="44"/>
    </row>
    <row r="8" spans="2:19" ht="14.25" thickBot="1">
      <c r="B8" s="45" t="s">
        <v>252</v>
      </c>
      <c r="C8" s="568" t="s">
        <v>253</v>
      </c>
      <c r="D8" s="46">
        <v>0.25706674911276395</v>
      </c>
      <c r="E8" s="46">
        <v>3.9449704571388383E-2</v>
      </c>
      <c r="F8" s="46">
        <v>0.35697482453119822</v>
      </c>
      <c r="G8" s="46">
        <v>0.26132068868980962</v>
      </c>
      <c r="H8" s="46">
        <v>5.000699888017917E-2</v>
      </c>
      <c r="I8" s="46">
        <v>0.52510848264277721</v>
      </c>
      <c r="J8" s="46">
        <v>0.11597727696901829</v>
      </c>
      <c r="K8" s="46">
        <v>1.4657066324052831E-2</v>
      </c>
      <c r="M8" s="47" t="s">
        <v>22</v>
      </c>
      <c r="N8" s="48" t="s">
        <v>23</v>
      </c>
      <c r="O8" s="48"/>
      <c r="P8" s="48"/>
      <c r="Q8" s="48"/>
      <c r="R8" s="49"/>
      <c r="S8" s="50"/>
    </row>
    <row r="9" spans="2:19">
      <c r="B9" s="45" t="s">
        <v>254</v>
      </c>
      <c r="C9" s="568" t="s">
        <v>255</v>
      </c>
      <c r="D9" s="51">
        <v>2.2528180695691236E-2</v>
      </c>
      <c r="E9" s="51">
        <v>6.6403067077407646E-2</v>
      </c>
      <c r="F9" s="51">
        <v>1.4840043487671428E-2</v>
      </c>
      <c r="G9" s="51">
        <v>0.10631626101239361</v>
      </c>
      <c r="H9" s="51">
        <v>0.10347916977751231</v>
      </c>
      <c r="I9" s="51">
        <v>0.47304763326862775</v>
      </c>
      <c r="J9" s="51">
        <v>0.20710766014633417</v>
      </c>
      <c r="K9" s="51">
        <v>-2.2124702669886727E-5</v>
      </c>
      <c r="M9" s="52" t="s">
        <v>24</v>
      </c>
      <c r="N9" s="53" t="s">
        <v>229</v>
      </c>
      <c r="O9" s="54"/>
      <c r="P9" s="54"/>
      <c r="Q9" s="54"/>
      <c r="R9" s="55"/>
      <c r="S9" s="50"/>
    </row>
    <row r="10" spans="2:19">
      <c r="B10" s="45" t="s">
        <v>256</v>
      </c>
      <c r="C10" s="568" t="s">
        <v>257</v>
      </c>
      <c r="D10" s="51">
        <v>0.32257496101304423</v>
      </c>
      <c r="E10" s="51">
        <v>3.2171338179978581E-2</v>
      </c>
      <c r="F10" s="51">
        <v>0.2775020033121427</v>
      </c>
      <c r="G10" s="51">
        <v>4.6269023073146787E-2</v>
      </c>
      <c r="H10" s="51">
        <v>4.5128969486192189E-2</v>
      </c>
      <c r="I10" s="51">
        <v>0.38220333469370854</v>
      </c>
      <c r="J10" s="51">
        <v>0.15205150498902828</v>
      </c>
      <c r="K10" s="51">
        <v>0.10062314774264483</v>
      </c>
      <c r="M10" s="56"/>
      <c r="N10" s="57" t="s">
        <v>251</v>
      </c>
      <c r="O10" s="58"/>
      <c r="P10" s="58"/>
      <c r="Q10" s="58"/>
      <c r="R10" s="59"/>
      <c r="S10" s="50"/>
    </row>
    <row r="11" spans="2:19">
      <c r="B11" s="45" t="s">
        <v>258</v>
      </c>
      <c r="C11" s="568" t="s">
        <v>259</v>
      </c>
      <c r="D11" s="51">
        <v>0.17392155446433646</v>
      </c>
      <c r="E11" s="51">
        <v>1.7587822644652897E-2</v>
      </c>
      <c r="F11" s="51">
        <v>0.28928412394897451</v>
      </c>
      <c r="G11" s="51">
        <v>5.0522128294380908E-2</v>
      </c>
      <c r="H11" s="51">
        <v>4.7538538040775735E-2</v>
      </c>
      <c r="I11" s="51">
        <v>0.31183490800596719</v>
      </c>
      <c r="J11" s="51">
        <v>0.25892590750870215</v>
      </c>
      <c r="K11" s="51">
        <v>3.7549229424850312E-4</v>
      </c>
      <c r="M11" s="60"/>
      <c r="N11" s="61" t="s">
        <v>30</v>
      </c>
      <c r="O11" s="62"/>
      <c r="P11" s="62"/>
      <c r="Q11" s="62"/>
      <c r="R11" s="63"/>
      <c r="S11" s="50"/>
    </row>
    <row r="12" spans="2:19">
      <c r="B12" s="64" t="s">
        <v>260</v>
      </c>
      <c r="C12" s="568" t="s">
        <v>261</v>
      </c>
      <c r="D12" s="51">
        <v>0.48392850814247823</v>
      </c>
      <c r="E12" s="51">
        <v>2.5714558803366604E-2</v>
      </c>
      <c r="F12" s="51">
        <v>0.17737491698393593</v>
      </c>
      <c r="G12" s="51">
        <v>7.2346016678733277E-2</v>
      </c>
      <c r="H12" s="51">
        <v>5.7517496581127828E-2</v>
      </c>
      <c r="I12" s="51">
        <v>0.45206875284906012</v>
      </c>
      <c r="J12" s="51">
        <v>0.28556297428471833</v>
      </c>
      <c r="K12" s="51">
        <v>1.5708852721189361E-2</v>
      </c>
      <c r="M12" s="52" t="s">
        <v>25</v>
      </c>
      <c r="N12" s="53" t="s">
        <v>31</v>
      </c>
      <c r="O12" s="54"/>
      <c r="P12" s="54"/>
      <c r="Q12" s="54"/>
      <c r="R12" s="55"/>
      <c r="S12" s="50"/>
    </row>
    <row r="13" spans="2:19">
      <c r="B13" s="45" t="s">
        <v>262</v>
      </c>
      <c r="C13" s="569" t="s">
        <v>263</v>
      </c>
      <c r="D13" s="497">
        <v>0.13671131953196264</v>
      </c>
      <c r="E13" s="497">
        <v>7.0129734400430993E-2</v>
      </c>
      <c r="F13" s="497">
        <v>0.60202157745888762</v>
      </c>
      <c r="G13" s="497">
        <v>2.47887285671585E-2</v>
      </c>
      <c r="H13" s="497">
        <v>2.3470829597021819E-2</v>
      </c>
      <c r="I13" s="497">
        <v>0.43700578788619876</v>
      </c>
      <c r="J13" s="497">
        <v>0.13859677726148745</v>
      </c>
      <c r="K13" s="497">
        <v>2.1120460846572718E-4</v>
      </c>
      <c r="M13" s="56"/>
      <c r="N13" s="57" t="s">
        <v>251</v>
      </c>
      <c r="O13" s="58"/>
      <c r="P13" s="58"/>
      <c r="Q13" s="58"/>
      <c r="R13" s="59"/>
      <c r="S13" s="50"/>
    </row>
    <row r="14" spans="2:19">
      <c r="B14" s="45" t="s">
        <v>264</v>
      </c>
      <c r="C14" s="568" t="s">
        <v>265</v>
      </c>
      <c r="D14" s="51">
        <v>0.40920737376117189</v>
      </c>
      <c r="E14" s="51">
        <v>2.1614367049815491E-2</v>
      </c>
      <c r="F14" s="51">
        <v>0.43327864369701941</v>
      </c>
      <c r="G14" s="51">
        <v>8.1188997338065658E-2</v>
      </c>
      <c r="H14" s="51">
        <v>7.240928407976463E-2</v>
      </c>
      <c r="I14" s="51">
        <v>0.44680801382337831</v>
      </c>
      <c r="J14" s="51">
        <v>0.23929388689114089</v>
      </c>
      <c r="K14" s="51">
        <v>5.1812601571607074E-4</v>
      </c>
      <c r="M14" s="60"/>
      <c r="N14" s="61" t="s">
        <v>32</v>
      </c>
      <c r="O14" s="62"/>
      <c r="P14" s="62"/>
      <c r="Q14" s="62"/>
      <c r="R14" s="63"/>
      <c r="S14" s="50"/>
    </row>
    <row r="15" spans="2:19">
      <c r="B15" s="45" t="s">
        <v>266</v>
      </c>
      <c r="C15" s="568" t="s">
        <v>267</v>
      </c>
      <c r="D15" s="51">
        <v>0.2019599485333963</v>
      </c>
      <c r="E15" s="51">
        <v>6.7722731285729518E-2</v>
      </c>
      <c r="F15" s="51">
        <v>0.32630562626173965</v>
      </c>
      <c r="G15" s="51">
        <v>2.2794034326159531E-2</v>
      </c>
      <c r="H15" s="51">
        <v>2.2497668296679828E-2</v>
      </c>
      <c r="I15" s="51">
        <v>0.33267086809096696</v>
      </c>
      <c r="J15" s="51">
        <v>0.11288930728798934</v>
      </c>
      <c r="K15" s="51">
        <v>6.8555195719670293E-4</v>
      </c>
      <c r="M15" s="52" t="s">
        <v>4</v>
      </c>
      <c r="N15" s="53" t="s">
        <v>33</v>
      </c>
      <c r="O15" s="54"/>
      <c r="P15" s="54"/>
      <c r="Q15" s="54"/>
      <c r="R15" s="55"/>
      <c r="S15" s="50"/>
    </row>
    <row r="16" spans="2:19">
      <c r="B16" s="45" t="s">
        <v>268</v>
      </c>
      <c r="C16" s="568" t="s">
        <v>269</v>
      </c>
      <c r="D16" s="51">
        <v>5.5435777480309159E-2</v>
      </c>
      <c r="E16" s="51">
        <v>3.4918690171664116E-2</v>
      </c>
      <c r="F16" s="51">
        <v>0.68401848983997371</v>
      </c>
      <c r="G16" s="51">
        <v>5.91509280175124E-2</v>
      </c>
      <c r="H16" s="51">
        <v>5.6216669383572809E-2</v>
      </c>
      <c r="I16" s="51">
        <v>0.60441070305768385</v>
      </c>
      <c r="J16" s="51">
        <v>0.25073938660021888</v>
      </c>
      <c r="K16" s="51">
        <v>2.0759561441319248E-4</v>
      </c>
      <c r="M16" s="60"/>
      <c r="N16" s="61" t="s">
        <v>34</v>
      </c>
      <c r="O16" s="62"/>
      <c r="P16" s="62"/>
      <c r="Q16" s="62"/>
      <c r="R16" s="63"/>
      <c r="S16" s="50"/>
    </row>
    <row r="17" spans="2:19">
      <c r="B17" s="64" t="s">
        <v>270</v>
      </c>
      <c r="C17" s="570" t="s">
        <v>271</v>
      </c>
      <c r="D17" s="65">
        <v>0.20029497135644653</v>
      </c>
      <c r="E17" s="65">
        <v>2.6939157259421205E-2</v>
      </c>
      <c r="F17" s="65">
        <v>8.9660959313858202E-2</v>
      </c>
      <c r="G17" s="65">
        <v>1.7893638300647909E-2</v>
      </c>
      <c r="H17" s="65">
        <v>1.783151839680952E-2</v>
      </c>
      <c r="I17" s="65">
        <v>0.33973064809695674</v>
      </c>
      <c r="J17" s="65">
        <v>9.2114499406754924E-2</v>
      </c>
      <c r="K17" s="65">
        <v>1.0538419546186258E-2</v>
      </c>
      <c r="M17" s="52" t="s">
        <v>5</v>
      </c>
      <c r="N17" s="53" t="s">
        <v>35</v>
      </c>
      <c r="O17" s="54"/>
      <c r="P17" s="54"/>
      <c r="Q17" s="54"/>
      <c r="R17" s="59"/>
      <c r="S17" s="50"/>
    </row>
    <row r="18" spans="2:19">
      <c r="B18" s="45" t="s">
        <v>272</v>
      </c>
      <c r="C18" s="568" t="s">
        <v>273</v>
      </c>
      <c r="D18" s="51">
        <v>0.19636393192438267</v>
      </c>
      <c r="E18" s="51">
        <v>2.1219492730162302E-2</v>
      </c>
      <c r="F18" s="51">
        <v>0.10259070924845826</v>
      </c>
      <c r="G18" s="51">
        <v>7.1548930654569019E-3</v>
      </c>
      <c r="H18" s="51">
        <v>7.1548930654569019E-3</v>
      </c>
      <c r="I18" s="51">
        <v>0.19274141283214516</v>
      </c>
      <c r="J18" s="51">
        <v>3.5515230071289698E-2</v>
      </c>
      <c r="K18" s="51">
        <v>1.8946591124667678E-2</v>
      </c>
      <c r="M18" s="60"/>
      <c r="N18" s="61" t="s">
        <v>36</v>
      </c>
      <c r="O18" s="62"/>
      <c r="P18" s="62"/>
      <c r="Q18" s="62"/>
      <c r="R18" s="59"/>
      <c r="S18" s="50"/>
    </row>
    <row r="19" spans="2:19">
      <c r="B19" s="45" t="s">
        <v>274</v>
      </c>
      <c r="C19" s="568" t="s">
        <v>275</v>
      </c>
      <c r="D19" s="51">
        <v>0.17252148642986123</v>
      </c>
      <c r="E19" s="51">
        <v>3.0991639895507905E-2</v>
      </c>
      <c r="F19" s="51">
        <v>0.42509735885273436</v>
      </c>
      <c r="G19" s="51">
        <v>2.3805678912663168E-2</v>
      </c>
      <c r="H19" s="51">
        <v>2.3552236127932533E-2</v>
      </c>
      <c r="I19" s="51">
        <v>0.38741757502355001</v>
      </c>
      <c r="J19" s="51">
        <v>0.24247521643565245</v>
      </c>
      <c r="K19" s="51">
        <v>1.3009638995463181E-3</v>
      </c>
      <c r="M19" s="52" t="s">
        <v>6</v>
      </c>
      <c r="N19" s="53" t="s">
        <v>37</v>
      </c>
      <c r="O19" s="54"/>
      <c r="P19" s="54"/>
      <c r="Q19" s="54"/>
      <c r="R19" s="55"/>
      <c r="S19" s="50"/>
    </row>
    <row r="20" spans="2:19">
      <c r="B20" s="45" t="s">
        <v>276</v>
      </c>
      <c r="C20" s="568" t="s">
        <v>277</v>
      </c>
      <c r="D20" s="51">
        <v>0.20865009614368171</v>
      </c>
      <c r="E20" s="51">
        <v>2.8758235958243918E-2</v>
      </c>
      <c r="F20" s="51">
        <v>0.15023142387896282</v>
      </c>
      <c r="G20" s="51">
        <v>4.8673806303836643E-2</v>
      </c>
      <c r="H20" s="51">
        <v>4.8125540650852248E-2</v>
      </c>
      <c r="I20" s="51">
        <v>0.54563397785006762</v>
      </c>
      <c r="J20" s="51">
        <v>0.27152551872022612</v>
      </c>
      <c r="K20" s="51">
        <v>1.8592595881949492E-3</v>
      </c>
      <c r="M20" s="60"/>
      <c r="N20" s="61" t="s">
        <v>36</v>
      </c>
      <c r="O20" s="62"/>
      <c r="P20" s="62"/>
      <c r="Q20" s="62"/>
      <c r="R20" s="63"/>
      <c r="S20" s="50"/>
    </row>
    <row r="21" spans="2:19">
      <c r="B21" s="45" t="s">
        <v>278</v>
      </c>
      <c r="C21" s="568" t="s">
        <v>279</v>
      </c>
      <c r="D21" s="51">
        <v>0.405784057769148</v>
      </c>
      <c r="E21" s="51">
        <v>1.7091534353111022E-2</v>
      </c>
      <c r="F21" s="51">
        <v>6.4048497627833378E-2</v>
      </c>
      <c r="G21" s="51">
        <v>6.2629614267938616E-2</v>
      </c>
      <c r="H21" s="51">
        <v>6.097055163832435E-2</v>
      </c>
      <c r="I21" s="51">
        <v>0.47532144338448779</v>
      </c>
      <c r="J21" s="51">
        <v>0.2600580671920365</v>
      </c>
      <c r="K21" s="51">
        <v>3.9134048552267727E-3</v>
      </c>
      <c r="M21" s="52" t="s">
        <v>7</v>
      </c>
      <c r="N21" s="53" t="s">
        <v>38</v>
      </c>
      <c r="O21" s="54"/>
      <c r="P21" s="54"/>
      <c r="Q21" s="54"/>
      <c r="R21" s="55"/>
      <c r="S21" s="50"/>
    </row>
    <row r="22" spans="2:19">
      <c r="B22" s="64" t="s">
        <v>280</v>
      </c>
      <c r="C22" s="568" t="s">
        <v>281</v>
      </c>
      <c r="D22" s="51">
        <v>0.17440420627094513</v>
      </c>
      <c r="E22" s="51">
        <v>5.2555253025537728E-2</v>
      </c>
      <c r="F22" s="51">
        <v>0.29664310810701155</v>
      </c>
      <c r="G22" s="51">
        <v>4.6066350710900476E-2</v>
      </c>
      <c r="H22" s="51">
        <v>4.4890995260663508E-2</v>
      </c>
      <c r="I22" s="51">
        <v>0.56656872037914696</v>
      </c>
      <c r="J22" s="51">
        <v>0.20844549763033177</v>
      </c>
      <c r="K22" s="51">
        <v>5.4997931104931188E-4</v>
      </c>
      <c r="M22" s="60"/>
      <c r="N22" s="61" t="s">
        <v>39</v>
      </c>
      <c r="O22" s="62"/>
      <c r="P22" s="62"/>
      <c r="Q22" s="62"/>
      <c r="R22" s="63"/>
      <c r="S22" s="50"/>
    </row>
    <row r="23" spans="2:19">
      <c r="B23" s="45" t="s">
        <v>282</v>
      </c>
      <c r="C23" s="569" t="s">
        <v>283</v>
      </c>
      <c r="D23" s="497">
        <v>5.915135091480242E-2</v>
      </c>
      <c r="E23" s="497">
        <v>2.707816710740028E-2</v>
      </c>
      <c r="F23" s="497">
        <v>0.75115987929727268</v>
      </c>
      <c r="G23" s="497">
        <v>5.693697052009377E-3</v>
      </c>
      <c r="H23" s="497">
        <v>5.6577217125906151E-3</v>
      </c>
      <c r="I23" s="497">
        <v>0.28238174563310775</v>
      </c>
      <c r="J23" s="497">
        <v>4.8050719061379414E-2</v>
      </c>
      <c r="K23" s="497">
        <v>-1.3023761146103535E-4</v>
      </c>
      <c r="M23" s="52" t="s">
        <v>8</v>
      </c>
      <c r="N23" s="53" t="s">
        <v>40</v>
      </c>
      <c r="O23" s="54"/>
      <c r="P23" s="54"/>
      <c r="Q23" s="54"/>
      <c r="R23" s="55"/>
      <c r="S23" s="50"/>
    </row>
    <row r="24" spans="2:19">
      <c r="B24" s="45" t="s">
        <v>284</v>
      </c>
      <c r="C24" s="568" t="s">
        <v>285</v>
      </c>
      <c r="D24" s="51">
        <v>0.10162141323543349</v>
      </c>
      <c r="E24" s="51">
        <v>2.9411655995861995E-2</v>
      </c>
      <c r="F24" s="51">
        <v>0.1978474152675751</v>
      </c>
      <c r="G24" s="51">
        <v>1.9787044082138883E-2</v>
      </c>
      <c r="H24" s="51">
        <v>1.9043765475808262E-2</v>
      </c>
      <c r="I24" s="51">
        <v>0.29096058864147145</v>
      </c>
      <c r="J24" s="51">
        <v>0.11499267716639325</v>
      </c>
      <c r="K24" s="51">
        <v>6.3659516831014501E-4</v>
      </c>
      <c r="M24" s="60"/>
      <c r="N24" s="61" t="s">
        <v>41</v>
      </c>
      <c r="O24" s="62"/>
      <c r="P24" s="62"/>
      <c r="Q24" s="62"/>
      <c r="R24" s="63"/>
      <c r="S24" s="50"/>
    </row>
    <row r="25" spans="2:19">
      <c r="B25" s="45" t="s">
        <v>286</v>
      </c>
      <c r="C25" s="568" t="s">
        <v>287</v>
      </c>
      <c r="D25" s="51">
        <v>0.13281570784749258</v>
      </c>
      <c r="E25" s="51">
        <v>4.3831298767209842E-2</v>
      </c>
      <c r="F25" s="51">
        <v>0.24531450939920096</v>
      </c>
      <c r="G25" s="51">
        <v>5.5199560248628661E-2</v>
      </c>
      <c r="H25" s="51">
        <v>5.3977174443679922E-2</v>
      </c>
      <c r="I25" s="51">
        <v>0.49102622747907915</v>
      </c>
      <c r="J25" s="51">
        <v>0.28701464940975679</v>
      </c>
      <c r="K25" s="51">
        <v>1.4004466051683619E-3</v>
      </c>
      <c r="M25" s="52" t="s">
        <v>9</v>
      </c>
      <c r="N25" s="53" t="s">
        <v>42</v>
      </c>
      <c r="O25" s="54"/>
      <c r="P25" s="54"/>
      <c r="Q25" s="54"/>
      <c r="R25" s="55"/>
      <c r="S25" s="50"/>
    </row>
    <row r="26" spans="2:19" ht="14.25" thickBot="1">
      <c r="B26" s="45" t="s">
        <v>288</v>
      </c>
      <c r="C26" s="568" t="s">
        <v>289</v>
      </c>
      <c r="D26" s="51">
        <v>0.1028494212078634</v>
      </c>
      <c r="E26" s="51">
        <v>1.3194883965273208E-2</v>
      </c>
      <c r="F26" s="51">
        <v>0.12432096341383603</v>
      </c>
      <c r="G26" s="51">
        <v>2.9340695009557282E-2</v>
      </c>
      <c r="H26" s="51">
        <v>2.8707914348383459E-2</v>
      </c>
      <c r="I26" s="51">
        <v>0.49109353022757152</v>
      </c>
      <c r="J26" s="51">
        <v>0.21389297810185473</v>
      </c>
      <c r="K26" s="51">
        <v>5.2879608508878201E-5</v>
      </c>
      <c r="M26" s="66" t="s">
        <v>13</v>
      </c>
      <c r="N26" s="67" t="s">
        <v>43</v>
      </c>
      <c r="O26" s="40"/>
      <c r="P26" s="40"/>
      <c r="Q26" s="40"/>
      <c r="R26" s="41"/>
      <c r="S26" s="50"/>
    </row>
    <row r="27" spans="2:19">
      <c r="B27" s="64" t="s">
        <v>290</v>
      </c>
      <c r="C27" s="570" t="s">
        <v>291</v>
      </c>
      <c r="D27" s="65">
        <v>0.12245219012281004</v>
      </c>
      <c r="E27" s="65">
        <v>1.1635144444581075E-2</v>
      </c>
      <c r="F27" s="65">
        <v>0.2358319733962515</v>
      </c>
      <c r="G27" s="65">
        <v>2.5750533378761153E-2</v>
      </c>
      <c r="H27" s="65">
        <v>2.5116890725558554E-2</v>
      </c>
      <c r="I27" s="65">
        <v>0.48905269166118726</v>
      </c>
      <c r="J27" s="65">
        <v>0.21713198751321661</v>
      </c>
      <c r="K27" s="65">
        <v>2.3223092164136421E-5</v>
      </c>
      <c r="S27" s="50"/>
    </row>
    <row r="28" spans="2:19">
      <c r="B28" s="45" t="s">
        <v>292</v>
      </c>
      <c r="C28" s="568" t="s">
        <v>293</v>
      </c>
      <c r="D28" s="51">
        <v>0.17571592604245978</v>
      </c>
      <c r="E28" s="51">
        <v>1.3860496878000344E-2</v>
      </c>
      <c r="F28" s="51">
        <v>0.20887693788799255</v>
      </c>
      <c r="G28" s="51">
        <v>2.4796097263510938E-2</v>
      </c>
      <c r="H28" s="51">
        <v>2.4681759280432959E-2</v>
      </c>
      <c r="I28" s="51">
        <v>0.50959676804634502</v>
      </c>
      <c r="J28" s="51">
        <v>0.21535177986126991</v>
      </c>
      <c r="K28" s="51">
        <v>2.5231575810764434E-4</v>
      </c>
      <c r="S28" s="50"/>
    </row>
    <row r="29" spans="2:19">
      <c r="B29" s="45" t="s">
        <v>294</v>
      </c>
      <c r="C29" s="568" t="s">
        <v>295</v>
      </c>
      <c r="D29" s="51">
        <v>5.8936764006462181E-2</v>
      </c>
      <c r="E29" s="51">
        <v>9.511640978592693E-3</v>
      </c>
      <c r="F29" s="51">
        <v>4.6927967608418442E-2</v>
      </c>
      <c r="G29" s="51">
        <v>2.1326015719404793E-2</v>
      </c>
      <c r="H29" s="51">
        <v>2.1298156783128627E-2</v>
      </c>
      <c r="I29" s="51">
        <v>0.40070900992822839</v>
      </c>
      <c r="J29" s="51">
        <v>0.18532112647608834</v>
      </c>
      <c r="K29" s="51">
        <v>5.2691313167006824E-4</v>
      </c>
      <c r="S29" s="50"/>
    </row>
    <row r="30" spans="2:19">
      <c r="B30" s="45" t="s">
        <v>296</v>
      </c>
      <c r="C30" s="568" t="s">
        <v>297</v>
      </c>
      <c r="D30" s="51">
        <v>0.17344672221905641</v>
      </c>
      <c r="E30" s="51">
        <v>9.1142445996991728E-3</v>
      </c>
      <c r="F30" s="51">
        <v>0.11013178496868481</v>
      </c>
      <c r="G30" s="51">
        <v>3.2910264438129187E-2</v>
      </c>
      <c r="H30" s="51">
        <v>3.2669428254901017E-2</v>
      </c>
      <c r="I30" s="51">
        <v>0.39737970232647751</v>
      </c>
      <c r="J30" s="51">
        <v>0.21822567955943034</v>
      </c>
      <c r="K30" s="51">
        <v>1.2928044347318918E-2</v>
      </c>
      <c r="S30" s="50"/>
    </row>
    <row r="31" spans="2:19">
      <c r="B31" s="45" t="s">
        <v>298</v>
      </c>
      <c r="C31" s="568" t="s">
        <v>299</v>
      </c>
      <c r="D31" s="51">
        <v>0.17793432092939027</v>
      </c>
      <c r="E31" s="51">
        <v>7.9091600037316089E-3</v>
      </c>
      <c r="F31" s="51">
        <v>2.1618462052325538E-2</v>
      </c>
      <c r="G31" s="51">
        <v>1.6795663209350421E-2</v>
      </c>
      <c r="H31" s="51">
        <v>1.6785218145165502E-2</v>
      </c>
      <c r="I31" s="51">
        <v>0.37741150419369329</v>
      </c>
      <c r="J31" s="51">
        <v>0.22555071600914989</v>
      </c>
      <c r="K31" s="51">
        <v>1.3882858643391689E-2</v>
      </c>
      <c r="S31" s="50"/>
    </row>
    <row r="32" spans="2:19">
      <c r="B32" s="64" t="s">
        <v>300</v>
      </c>
      <c r="C32" s="568" t="s">
        <v>301</v>
      </c>
      <c r="D32" s="51">
        <v>8.4549673490673549E-2</v>
      </c>
      <c r="E32" s="51">
        <v>1.6949442414430676E-2</v>
      </c>
      <c r="F32" s="51">
        <v>0.25180593322219902</v>
      </c>
      <c r="G32" s="51">
        <v>1.3463241171609205E-2</v>
      </c>
      <c r="H32" s="51">
        <v>1.3409845655079309E-2</v>
      </c>
      <c r="I32" s="51">
        <v>0.25794218460981821</v>
      </c>
      <c r="J32" s="51">
        <v>0.12533322388580692</v>
      </c>
      <c r="K32" s="51">
        <v>2.4184182971604906E-2</v>
      </c>
      <c r="S32" s="50"/>
    </row>
    <row r="33" spans="2:19">
      <c r="B33" s="45" t="s">
        <v>302</v>
      </c>
      <c r="C33" s="569" t="s">
        <v>303</v>
      </c>
      <c r="D33" s="497">
        <v>7.4733369826751314E-2</v>
      </c>
      <c r="E33" s="497">
        <v>3.4180252507485737E-3</v>
      </c>
      <c r="F33" s="497">
        <v>0.39276594214192373</v>
      </c>
      <c r="G33" s="497">
        <v>3.0692654654683568E-2</v>
      </c>
      <c r="H33" s="497">
        <v>3.035328323794028E-2</v>
      </c>
      <c r="I33" s="497">
        <v>0.39141799486851164</v>
      </c>
      <c r="J33" s="497">
        <v>0.16561084448124311</v>
      </c>
      <c r="K33" s="497">
        <v>5.7586992055662615E-5</v>
      </c>
      <c r="S33" s="50"/>
    </row>
    <row r="34" spans="2:19">
      <c r="B34" s="45" t="s">
        <v>304</v>
      </c>
      <c r="C34" s="568" t="s">
        <v>305</v>
      </c>
      <c r="D34" s="51">
        <v>0.10933287481096553</v>
      </c>
      <c r="E34" s="51">
        <v>1.1143146267611842E-2</v>
      </c>
      <c r="F34" s="51">
        <v>0.23368949536560246</v>
      </c>
      <c r="G34" s="51">
        <v>4.8758684102983244E-2</v>
      </c>
      <c r="H34" s="51">
        <v>4.8362791172864732E-2</v>
      </c>
      <c r="I34" s="51">
        <v>0.3870300367797303</v>
      </c>
      <c r="J34" s="51">
        <v>0.19608193706579485</v>
      </c>
      <c r="K34" s="51">
        <v>7.1222713062848119E-4</v>
      </c>
      <c r="S34" s="50"/>
    </row>
    <row r="35" spans="2:19">
      <c r="B35" s="45" t="s">
        <v>306</v>
      </c>
      <c r="C35" s="568" t="s">
        <v>307</v>
      </c>
      <c r="D35" s="51">
        <v>0.41326737908874583</v>
      </c>
      <c r="E35" s="51">
        <v>3.9724233666890763E-2</v>
      </c>
      <c r="F35" s="51">
        <v>0.26317401742525171</v>
      </c>
      <c r="G35" s="51">
        <v>6.8457810256797744E-2</v>
      </c>
      <c r="H35" s="51">
        <v>6.0329659653932922E-2</v>
      </c>
      <c r="I35" s="51">
        <v>0.41619801167949394</v>
      </c>
      <c r="J35" s="51">
        <v>0.24512904653447179</v>
      </c>
      <c r="K35" s="51">
        <v>6.9129496512377988E-3</v>
      </c>
      <c r="S35" s="50"/>
    </row>
    <row r="36" spans="2:19">
      <c r="B36" s="45" t="s">
        <v>308</v>
      </c>
      <c r="C36" s="568" t="s">
        <v>309</v>
      </c>
      <c r="D36" s="51">
        <v>0</v>
      </c>
      <c r="E36" s="51">
        <v>0</v>
      </c>
      <c r="F36" s="51">
        <v>1</v>
      </c>
      <c r="G36" s="51">
        <v>8.9710896164480469E-2</v>
      </c>
      <c r="H36" s="51">
        <v>7.7192816757688729E-2</v>
      </c>
      <c r="I36" s="51">
        <v>0.49880458314119624</v>
      </c>
      <c r="J36" s="51">
        <v>0.33380464795853171</v>
      </c>
      <c r="K36" s="51">
        <v>0</v>
      </c>
      <c r="S36" s="50"/>
    </row>
    <row r="37" spans="2:19">
      <c r="B37" s="64" t="s">
        <v>310</v>
      </c>
      <c r="C37" s="570" t="s">
        <v>311</v>
      </c>
      <c r="D37" s="65">
        <v>0</v>
      </c>
      <c r="E37" s="65">
        <v>0</v>
      </c>
      <c r="F37" s="65">
        <v>0.74403691761229229</v>
      </c>
      <c r="G37" s="65">
        <v>1.6815318678733874E-2</v>
      </c>
      <c r="H37" s="65">
        <v>1.6815318678733874E-2</v>
      </c>
      <c r="I37" s="65">
        <v>0.36660020403753635</v>
      </c>
      <c r="J37" s="65">
        <v>6.428823447359136E-2</v>
      </c>
      <c r="K37" s="65">
        <v>2.0649094840754705E-2</v>
      </c>
      <c r="S37" s="50"/>
    </row>
    <row r="38" spans="2:19">
      <c r="B38" s="45" t="s">
        <v>312</v>
      </c>
      <c r="C38" s="569" t="s">
        <v>313</v>
      </c>
      <c r="D38" s="51">
        <v>0</v>
      </c>
      <c r="E38" s="51">
        <v>0</v>
      </c>
      <c r="F38" s="51">
        <v>1</v>
      </c>
      <c r="G38" s="51">
        <v>2.3415926561683707E-2</v>
      </c>
      <c r="H38" s="51">
        <v>2.3415926561683707E-2</v>
      </c>
      <c r="I38" s="51">
        <v>0.51876072841256815</v>
      </c>
      <c r="J38" s="51">
        <v>0.10970967982685274</v>
      </c>
      <c r="K38" s="51">
        <v>9.3645550024031195E-3</v>
      </c>
      <c r="S38" s="50"/>
    </row>
    <row r="39" spans="2:19">
      <c r="B39" s="45" t="s">
        <v>314</v>
      </c>
      <c r="C39" s="568" t="s">
        <v>315</v>
      </c>
      <c r="D39" s="51">
        <v>0</v>
      </c>
      <c r="E39" s="51">
        <v>0</v>
      </c>
      <c r="F39" s="51">
        <v>0.99994187229342868</v>
      </c>
      <c r="G39" s="51">
        <v>9.3677628531727647E-2</v>
      </c>
      <c r="H39" s="51">
        <v>9.3301296896711447E-2</v>
      </c>
      <c r="I39" s="51">
        <v>0.70529373166589471</v>
      </c>
      <c r="J39" s="51">
        <v>0.44799868766404199</v>
      </c>
      <c r="K39" s="51">
        <v>1.6414646427637238E-3</v>
      </c>
      <c r="S39" s="50"/>
    </row>
    <row r="40" spans="2:19">
      <c r="B40" s="45" t="s">
        <v>316</v>
      </c>
      <c r="C40" s="568" t="s">
        <v>317</v>
      </c>
      <c r="D40" s="51">
        <v>0</v>
      </c>
      <c r="E40" s="51">
        <v>0</v>
      </c>
      <c r="F40" s="51">
        <v>0.74493241773734398</v>
      </c>
      <c r="G40" s="51">
        <v>0.11025021183848095</v>
      </c>
      <c r="H40" s="51">
        <v>0.10380293364549205</v>
      </c>
      <c r="I40" s="51">
        <v>0.75562589901480681</v>
      </c>
      <c r="J40" s="51">
        <v>0.35327962910372118</v>
      </c>
      <c r="K40" s="51">
        <v>0.15674018082943156</v>
      </c>
      <c r="S40" s="50"/>
    </row>
    <row r="41" spans="2:19">
      <c r="B41" s="45" t="s">
        <v>318</v>
      </c>
      <c r="C41" s="568" t="s">
        <v>319</v>
      </c>
      <c r="D41" s="51">
        <v>0</v>
      </c>
      <c r="E41" s="51">
        <v>0</v>
      </c>
      <c r="F41" s="51">
        <v>0.95078365927294128</v>
      </c>
      <c r="G41" s="51">
        <v>4.01872099860048E-2</v>
      </c>
      <c r="H41" s="51">
        <v>3.6488280743208736E-2</v>
      </c>
      <c r="I41" s="51">
        <v>0.68624246757226026</v>
      </c>
      <c r="J41" s="51">
        <v>0.2653346840865991</v>
      </c>
      <c r="K41" s="51">
        <v>6.1881224239824242E-2</v>
      </c>
      <c r="S41" s="50"/>
    </row>
    <row r="42" spans="2:19">
      <c r="B42" s="64" t="s">
        <v>320</v>
      </c>
      <c r="C42" s="570" t="s">
        <v>321</v>
      </c>
      <c r="D42" s="51">
        <v>0</v>
      </c>
      <c r="E42" s="51">
        <v>0</v>
      </c>
      <c r="F42" s="51">
        <v>0.99460453860779807</v>
      </c>
      <c r="G42" s="51">
        <v>1.4679706405871882E-2</v>
      </c>
      <c r="H42" s="51">
        <v>1.1281843328650669E-2</v>
      </c>
      <c r="I42" s="51">
        <v>0.88065273177295078</v>
      </c>
      <c r="J42" s="51">
        <v>4.7023197467085144E-2</v>
      </c>
      <c r="K42" s="51">
        <v>0.18287682958345775</v>
      </c>
      <c r="S42" s="50"/>
    </row>
    <row r="43" spans="2:19">
      <c r="B43" s="45" t="s">
        <v>322</v>
      </c>
      <c r="C43" s="569" t="s">
        <v>323</v>
      </c>
      <c r="D43" s="497">
        <v>0</v>
      </c>
      <c r="E43" s="497">
        <v>0</v>
      </c>
      <c r="F43" s="497">
        <v>0.79749577453069964</v>
      </c>
      <c r="G43" s="497">
        <v>7.0438487589618973E-2</v>
      </c>
      <c r="H43" s="497">
        <v>6.6855729970856079E-2</v>
      </c>
      <c r="I43" s="497">
        <v>0.55837709724593521</v>
      </c>
      <c r="J43" s="497">
        <v>0.28007543321670963</v>
      </c>
      <c r="K43" s="497">
        <v>4.0166848502432226E-2</v>
      </c>
      <c r="S43" s="50"/>
    </row>
    <row r="44" spans="2:19">
      <c r="B44" s="45" t="s">
        <v>324</v>
      </c>
      <c r="C44" s="568" t="s">
        <v>325</v>
      </c>
      <c r="D44" s="51">
        <v>4.1768910156901172E-2</v>
      </c>
      <c r="E44" s="51">
        <v>4.1083551813920855E-3</v>
      </c>
      <c r="F44" s="51">
        <v>0.79425136138819963</v>
      </c>
      <c r="G44" s="51">
        <v>3.455738411527709E-2</v>
      </c>
      <c r="H44" s="51">
        <v>3.4163768176675186E-2</v>
      </c>
      <c r="I44" s="51">
        <v>0.58267281685334738</v>
      </c>
      <c r="J44" s="51">
        <v>0.14378655539657928</v>
      </c>
      <c r="K44" s="51">
        <v>4.4110066786788631E-2</v>
      </c>
      <c r="S44" s="50"/>
    </row>
    <row r="45" spans="2:19">
      <c r="B45" s="45" t="s">
        <v>326</v>
      </c>
      <c r="C45" s="568" t="s">
        <v>327</v>
      </c>
      <c r="D45" s="51">
        <v>0</v>
      </c>
      <c r="E45" s="51">
        <v>0</v>
      </c>
      <c r="F45" s="51">
        <v>1</v>
      </c>
      <c r="G45" s="51">
        <v>5.2199508002564787E-2</v>
      </c>
      <c r="H45" s="51">
        <v>5.2199508002564787E-2</v>
      </c>
      <c r="I45" s="51">
        <v>0.71539199213885907</v>
      </c>
      <c r="J45" s="51">
        <v>0.3730582384778956</v>
      </c>
      <c r="K45" s="51">
        <v>4.0980912030456141E-3</v>
      </c>
      <c r="S45" s="50"/>
    </row>
    <row r="46" spans="2:19">
      <c r="B46" s="45" t="s">
        <v>328</v>
      </c>
      <c r="C46" s="568" t="s">
        <v>329</v>
      </c>
      <c r="D46" s="51">
        <v>0</v>
      </c>
      <c r="E46" s="51">
        <v>1.3798717042961616E-5</v>
      </c>
      <c r="F46" s="51">
        <v>0.98824788405435826</v>
      </c>
      <c r="G46" s="51">
        <v>8.731166826256033E-2</v>
      </c>
      <c r="H46" s="51">
        <v>8.7107459011588145E-2</v>
      </c>
      <c r="I46" s="51">
        <v>0.7673577863326364</v>
      </c>
      <c r="J46" s="51">
        <v>0.52309909522599807</v>
      </c>
      <c r="K46" s="51">
        <v>2.949473926351729E-2</v>
      </c>
      <c r="S46" s="50"/>
    </row>
    <row r="47" spans="2:19">
      <c r="B47" s="64" t="s">
        <v>330</v>
      </c>
      <c r="C47" s="570" t="s">
        <v>331</v>
      </c>
      <c r="D47" s="65">
        <v>0</v>
      </c>
      <c r="E47" s="65">
        <v>0</v>
      </c>
      <c r="F47" s="65">
        <v>0.99554873707621649</v>
      </c>
      <c r="G47" s="65">
        <v>0.10783239112854683</v>
      </c>
      <c r="H47" s="65">
        <v>0.10514728082156811</v>
      </c>
      <c r="I47" s="65">
        <v>0.6566979320238483</v>
      </c>
      <c r="J47" s="65">
        <v>0.47963759835161962</v>
      </c>
      <c r="K47" s="65">
        <v>5.5033864132671639E-2</v>
      </c>
      <c r="S47" s="50"/>
    </row>
    <row r="48" spans="2:19">
      <c r="B48" s="45" t="s">
        <v>332</v>
      </c>
      <c r="C48" s="568" t="s">
        <v>333</v>
      </c>
      <c r="D48" s="51">
        <v>0</v>
      </c>
      <c r="E48" s="51">
        <v>0</v>
      </c>
      <c r="F48" s="51">
        <v>0.97167077163516224</v>
      </c>
      <c r="G48" s="51">
        <v>0.18213472079905291</v>
      </c>
      <c r="H48" s="51">
        <v>0.1743948905182105</v>
      </c>
      <c r="I48" s="51">
        <v>0.61986291148937012</v>
      </c>
      <c r="J48" s="51">
        <v>0.52670639381609452</v>
      </c>
      <c r="K48" s="51">
        <v>1.2823540432580305E-2</v>
      </c>
      <c r="S48" s="50"/>
    </row>
    <row r="49" spans="2:19">
      <c r="B49" s="45" t="s">
        <v>334</v>
      </c>
      <c r="C49" s="568" t="s">
        <v>335</v>
      </c>
      <c r="D49" s="51">
        <v>0</v>
      </c>
      <c r="E49" s="51">
        <v>0</v>
      </c>
      <c r="F49" s="51">
        <v>0.9264991168292932</v>
      </c>
      <c r="G49" s="51">
        <v>8.1462657267779071E-2</v>
      </c>
      <c r="H49" s="51">
        <v>7.7349513696796643E-2</v>
      </c>
      <c r="I49" s="51">
        <v>0.66806674399928612</v>
      </c>
      <c r="J49" s="51">
        <v>0.31467261532970464</v>
      </c>
      <c r="K49" s="51">
        <v>1.7063480793169022E-2</v>
      </c>
      <c r="S49" s="50"/>
    </row>
    <row r="50" spans="2:19">
      <c r="B50" s="45" t="s">
        <v>336</v>
      </c>
      <c r="C50" s="568" t="s">
        <v>337</v>
      </c>
      <c r="D50" s="51">
        <v>1.7652529534375841E-5</v>
      </c>
      <c r="E50" s="51">
        <v>6.2586241076423432E-6</v>
      </c>
      <c r="F50" s="51">
        <v>0.88548393844740547</v>
      </c>
      <c r="G50" s="51">
        <v>0.15934330559636981</v>
      </c>
      <c r="H50" s="51">
        <v>0.13837596723488874</v>
      </c>
      <c r="I50" s="51">
        <v>0.59053487877698996</v>
      </c>
      <c r="J50" s="51">
        <v>0.25128541354288758</v>
      </c>
      <c r="K50" s="51">
        <v>0.13231450908187661</v>
      </c>
      <c r="S50" s="50"/>
    </row>
    <row r="51" spans="2:19">
      <c r="B51" s="45" t="s">
        <v>338</v>
      </c>
      <c r="C51" s="568" t="s">
        <v>339</v>
      </c>
      <c r="D51" s="51">
        <v>0</v>
      </c>
      <c r="E51" s="51">
        <v>0</v>
      </c>
      <c r="F51" s="51">
        <v>1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S51" s="50"/>
    </row>
    <row r="52" spans="2:19">
      <c r="B52" s="68" t="s">
        <v>340</v>
      </c>
      <c r="C52" s="571" t="s">
        <v>341</v>
      </c>
      <c r="D52" s="51">
        <v>2.3505125679551809E-2</v>
      </c>
      <c r="E52" s="51">
        <v>3.0097892967934352E-2</v>
      </c>
      <c r="F52" s="51">
        <v>0.92457151165960849</v>
      </c>
      <c r="G52" s="51">
        <v>2.265249986516369E-3</v>
      </c>
      <c r="H52" s="51">
        <v>2.265249986516369E-3</v>
      </c>
      <c r="I52" s="51">
        <v>0.5859356740916527</v>
      </c>
      <c r="J52" s="51">
        <v>1.267461301979397E-2</v>
      </c>
      <c r="K52" s="51">
        <v>2.2799427644925826E-4</v>
      </c>
      <c r="S52" s="50"/>
    </row>
    <row r="53" spans="2:19">
      <c r="B53" s="69"/>
      <c r="C53" s="496" t="s">
        <v>26</v>
      </c>
      <c r="D53" s="498" t="s">
        <v>113</v>
      </c>
      <c r="E53" s="498" t="s">
        <v>113</v>
      </c>
      <c r="F53" s="498" t="s">
        <v>113</v>
      </c>
      <c r="G53" s="498" t="s">
        <v>113</v>
      </c>
      <c r="H53" s="498" t="s">
        <v>113</v>
      </c>
      <c r="I53" s="498" t="s">
        <v>113</v>
      </c>
      <c r="J53" s="498" t="s">
        <v>113</v>
      </c>
      <c r="K53" s="495">
        <v>1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AW58"/>
  <sheetViews>
    <sheetView showGridLines="0" zoomScaleNormal="100" workbookViewId="0"/>
  </sheetViews>
  <sheetFormatPr defaultColWidth="9" defaultRowHeight="13.5"/>
  <cols>
    <col min="1" max="1" width="1.625" style="25" customWidth="1"/>
    <col min="2" max="2" width="3" style="25" customWidth="1"/>
    <col min="3" max="3" width="26.625" style="25" customWidth="1"/>
    <col min="4" max="49" width="11.25" style="25" customWidth="1"/>
    <col min="50" max="16384" width="9" style="25"/>
  </cols>
  <sheetData>
    <row r="1" spans="2:49" ht="14.25">
      <c r="B1" s="1" t="s">
        <v>2</v>
      </c>
    </row>
    <row r="2" spans="2:49" ht="14.25" thickBot="1"/>
    <row r="3" spans="2:49">
      <c r="B3" s="3"/>
      <c r="C3" s="4"/>
      <c r="D3" s="553" t="s">
        <v>252</v>
      </c>
      <c r="E3" s="554" t="s">
        <v>254</v>
      </c>
      <c r="F3" s="554" t="s">
        <v>256</v>
      </c>
      <c r="G3" s="554" t="s">
        <v>258</v>
      </c>
      <c r="H3" s="554" t="s">
        <v>260</v>
      </c>
      <c r="I3" s="555" t="s">
        <v>262</v>
      </c>
      <c r="J3" s="554" t="s">
        <v>264</v>
      </c>
      <c r="K3" s="554" t="s">
        <v>266</v>
      </c>
      <c r="L3" s="554" t="s">
        <v>268</v>
      </c>
      <c r="M3" s="554" t="s">
        <v>270</v>
      </c>
      <c r="N3" s="554" t="s">
        <v>272</v>
      </c>
      <c r="O3" s="554" t="s">
        <v>274</v>
      </c>
      <c r="P3" s="554" t="s">
        <v>276</v>
      </c>
      <c r="Q3" s="554" t="s">
        <v>278</v>
      </c>
      <c r="R3" s="555" t="s">
        <v>280</v>
      </c>
      <c r="S3" s="554" t="s">
        <v>282</v>
      </c>
      <c r="T3" s="554" t="s">
        <v>284</v>
      </c>
      <c r="U3" s="554" t="s">
        <v>286</v>
      </c>
      <c r="V3" s="554" t="s">
        <v>288</v>
      </c>
      <c r="W3" s="554" t="s">
        <v>290</v>
      </c>
      <c r="X3" s="555" t="s">
        <v>292</v>
      </c>
      <c r="Y3" s="554" t="s">
        <v>294</v>
      </c>
      <c r="Z3" s="554" t="s">
        <v>296</v>
      </c>
      <c r="AA3" s="554" t="s">
        <v>298</v>
      </c>
      <c r="AB3" s="554" t="s">
        <v>300</v>
      </c>
      <c r="AC3" s="554" t="s">
        <v>302</v>
      </c>
      <c r="AD3" s="554" t="s">
        <v>304</v>
      </c>
      <c r="AE3" s="554" t="s">
        <v>306</v>
      </c>
      <c r="AF3" s="554" t="s">
        <v>308</v>
      </c>
      <c r="AG3" s="555" t="s">
        <v>310</v>
      </c>
      <c r="AH3" s="554" t="s">
        <v>312</v>
      </c>
      <c r="AI3" s="554" t="s">
        <v>314</v>
      </c>
      <c r="AJ3" s="554" t="s">
        <v>316</v>
      </c>
      <c r="AK3" s="554" t="s">
        <v>318</v>
      </c>
      <c r="AL3" s="554" t="s">
        <v>320</v>
      </c>
      <c r="AM3" s="555" t="s">
        <v>322</v>
      </c>
      <c r="AN3" s="554" t="s">
        <v>324</v>
      </c>
      <c r="AO3" s="554" t="s">
        <v>326</v>
      </c>
      <c r="AP3" s="554" t="s">
        <v>328</v>
      </c>
      <c r="AQ3" s="554" t="s">
        <v>330</v>
      </c>
      <c r="AR3" s="554" t="s">
        <v>332</v>
      </c>
      <c r="AS3" s="554" t="s">
        <v>334</v>
      </c>
      <c r="AT3" s="554" t="s">
        <v>336</v>
      </c>
      <c r="AU3" s="554" t="s">
        <v>338</v>
      </c>
      <c r="AV3" s="554" t="s">
        <v>340</v>
      </c>
      <c r="AW3" s="548" t="s">
        <v>342</v>
      </c>
    </row>
    <row r="4" spans="2:49" ht="41.25" thickBot="1">
      <c r="B4" s="5"/>
      <c r="C4" s="6"/>
      <c r="D4" s="557" t="s">
        <v>253</v>
      </c>
      <c r="E4" s="558" t="s">
        <v>255</v>
      </c>
      <c r="F4" s="556" t="s">
        <v>257</v>
      </c>
      <c r="G4" s="558" t="s">
        <v>259</v>
      </c>
      <c r="H4" s="558" t="s">
        <v>261</v>
      </c>
      <c r="I4" s="559" t="s">
        <v>263</v>
      </c>
      <c r="J4" s="558" t="s">
        <v>265</v>
      </c>
      <c r="K4" s="558" t="s">
        <v>267</v>
      </c>
      <c r="L4" s="558" t="s">
        <v>269</v>
      </c>
      <c r="M4" s="556" t="s">
        <v>271</v>
      </c>
      <c r="N4" s="558" t="s">
        <v>273</v>
      </c>
      <c r="O4" s="558" t="s">
        <v>275</v>
      </c>
      <c r="P4" s="558" t="s">
        <v>277</v>
      </c>
      <c r="Q4" s="556" t="s">
        <v>279</v>
      </c>
      <c r="R4" s="559" t="s">
        <v>281</v>
      </c>
      <c r="S4" s="558" t="s">
        <v>283</v>
      </c>
      <c r="T4" s="556" t="s">
        <v>285</v>
      </c>
      <c r="U4" s="556" t="s">
        <v>287</v>
      </c>
      <c r="V4" s="556" t="s">
        <v>289</v>
      </c>
      <c r="W4" s="556" t="s">
        <v>291</v>
      </c>
      <c r="X4" s="559" t="s">
        <v>293</v>
      </c>
      <c r="Y4" s="556" t="s">
        <v>295</v>
      </c>
      <c r="Z4" s="558" t="s">
        <v>297</v>
      </c>
      <c r="AA4" s="558" t="s">
        <v>299</v>
      </c>
      <c r="AB4" s="556" t="s">
        <v>301</v>
      </c>
      <c r="AC4" s="556" t="s">
        <v>303</v>
      </c>
      <c r="AD4" s="558" t="s">
        <v>305</v>
      </c>
      <c r="AE4" s="558" t="s">
        <v>307</v>
      </c>
      <c r="AF4" s="558" t="s">
        <v>309</v>
      </c>
      <c r="AG4" s="559" t="s">
        <v>311</v>
      </c>
      <c r="AH4" s="558" t="s">
        <v>313</v>
      </c>
      <c r="AI4" s="558" t="s">
        <v>315</v>
      </c>
      <c r="AJ4" s="558" t="s">
        <v>317</v>
      </c>
      <c r="AK4" s="558" t="s">
        <v>319</v>
      </c>
      <c r="AL4" s="556" t="s">
        <v>321</v>
      </c>
      <c r="AM4" s="560" t="s">
        <v>323</v>
      </c>
      <c r="AN4" s="556" t="s">
        <v>325</v>
      </c>
      <c r="AO4" s="558" t="s">
        <v>327</v>
      </c>
      <c r="AP4" s="556" t="s">
        <v>329</v>
      </c>
      <c r="AQ4" s="556" t="s">
        <v>331</v>
      </c>
      <c r="AR4" s="558" t="s">
        <v>333</v>
      </c>
      <c r="AS4" s="558" t="s">
        <v>335</v>
      </c>
      <c r="AT4" s="558" t="s">
        <v>337</v>
      </c>
      <c r="AU4" s="556" t="s">
        <v>339</v>
      </c>
      <c r="AV4" s="556" t="s">
        <v>341</v>
      </c>
      <c r="AW4" s="561" t="s">
        <v>343</v>
      </c>
    </row>
    <row r="5" spans="2:49">
      <c r="B5" s="584" t="s">
        <v>252</v>
      </c>
      <c r="C5" s="578" t="s">
        <v>253</v>
      </c>
      <c r="D5" s="7">
        <v>0.11193542369999999</v>
      </c>
      <c r="E5" s="8">
        <v>0</v>
      </c>
      <c r="F5" s="8">
        <v>0.1995493018</v>
      </c>
      <c r="G5" s="8">
        <v>1.22078568E-2</v>
      </c>
      <c r="H5" s="8">
        <v>1.2066608000000001E-3</v>
      </c>
      <c r="I5" s="8">
        <v>0.18014456130000001</v>
      </c>
      <c r="J5" s="8">
        <v>0</v>
      </c>
      <c r="K5" s="8">
        <v>1.0895810000000001E-3</v>
      </c>
      <c r="L5" s="8">
        <v>0</v>
      </c>
      <c r="M5" s="8">
        <v>7.7649879999999998E-4</v>
      </c>
      <c r="N5" s="8">
        <v>0</v>
      </c>
      <c r="O5" s="8">
        <v>0</v>
      </c>
      <c r="P5" s="8">
        <v>2.03954823E-2</v>
      </c>
      <c r="Q5" s="8">
        <v>7.8805474999999996E-3</v>
      </c>
      <c r="R5" s="8">
        <v>2.7488149999999999E-4</v>
      </c>
      <c r="S5" s="8">
        <v>0</v>
      </c>
      <c r="T5" s="8">
        <v>1.31943E-5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4.8138000000000004E-6</v>
      </c>
      <c r="AD5" s="8">
        <v>0</v>
      </c>
      <c r="AE5" s="8">
        <v>1.0017163000000001E-2</v>
      </c>
      <c r="AF5" s="8">
        <v>9.0466479999999996E-4</v>
      </c>
      <c r="AG5" s="8">
        <v>0</v>
      </c>
      <c r="AH5" s="8">
        <v>0</v>
      </c>
      <c r="AI5" s="8">
        <v>0</v>
      </c>
      <c r="AJ5" s="8">
        <v>8.5428100000000003E-5</v>
      </c>
      <c r="AK5" s="8">
        <v>0</v>
      </c>
      <c r="AL5" s="8">
        <v>1.3793000000000001E-6</v>
      </c>
      <c r="AM5" s="8">
        <v>3.5219200000000003E-5</v>
      </c>
      <c r="AN5" s="8">
        <v>0</v>
      </c>
      <c r="AO5" s="8">
        <v>5.7471099999999999E-5</v>
      </c>
      <c r="AP5" s="8">
        <v>2.0127802000000001E-3</v>
      </c>
      <c r="AQ5" s="8">
        <v>2.6145158999999999E-3</v>
      </c>
      <c r="AR5" s="8">
        <v>2.0294671000000001E-3</v>
      </c>
      <c r="AS5" s="8">
        <v>9.2799000000000007E-6</v>
      </c>
      <c r="AT5" s="8">
        <v>2.08506964E-2</v>
      </c>
      <c r="AU5" s="8">
        <v>0</v>
      </c>
      <c r="AV5" s="8">
        <v>0</v>
      </c>
      <c r="AW5" s="9">
        <v>8.5930491999999994E-3</v>
      </c>
    </row>
    <row r="6" spans="2:49">
      <c r="B6" s="585" t="s">
        <v>254</v>
      </c>
      <c r="C6" s="572" t="s">
        <v>255</v>
      </c>
      <c r="D6" s="10">
        <v>2.9162E-5</v>
      </c>
      <c r="E6" s="11">
        <v>2.986412E-4</v>
      </c>
      <c r="F6" s="11">
        <v>3.1791380000000002E-4</v>
      </c>
      <c r="G6" s="11">
        <v>6.7130779999999995E-4</v>
      </c>
      <c r="H6" s="11">
        <v>6.7036699999999995E-5</v>
      </c>
      <c r="I6" s="11">
        <v>6.7932999999999998E-6</v>
      </c>
      <c r="J6" s="11">
        <v>0</v>
      </c>
      <c r="K6" s="11">
        <v>1.4617818600000001E-2</v>
      </c>
      <c r="L6" s="11">
        <v>0</v>
      </c>
      <c r="M6" s="11">
        <v>1.0383341900000001E-2</v>
      </c>
      <c r="N6" s="11">
        <v>0.53028299850000005</v>
      </c>
      <c r="O6" s="11">
        <v>2.9157099999999999E-5</v>
      </c>
      <c r="P6" s="11">
        <v>3.8987780000000001E-4</v>
      </c>
      <c r="Q6" s="11">
        <v>0</v>
      </c>
      <c r="R6" s="11">
        <v>6.9943127999999993E-2</v>
      </c>
      <c r="S6" s="11">
        <v>5.9665956999999999E-2</v>
      </c>
      <c r="T6" s="11">
        <v>0.1240879444</v>
      </c>
      <c r="U6" s="11">
        <v>2.6523470000000001E-4</v>
      </c>
      <c r="V6" s="11">
        <v>9.18024E-5</v>
      </c>
      <c r="W6" s="11">
        <v>4.1488500000000001E-5</v>
      </c>
      <c r="X6" s="11">
        <v>3.8112699999999998E-5</v>
      </c>
      <c r="Y6" s="11">
        <v>1.3232989999999999E-4</v>
      </c>
      <c r="Z6" s="11">
        <v>6.0208999999999999E-5</v>
      </c>
      <c r="AA6" s="11">
        <v>0</v>
      </c>
      <c r="AB6" s="11">
        <v>1.2830860000000001E-4</v>
      </c>
      <c r="AC6" s="11">
        <v>0</v>
      </c>
      <c r="AD6" s="11">
        <v>1.9156110000000001E-4</v>
      </c>
      <c r="AE6" s="11">
        <v>1.0470525999999999E-3</v>
      </c>
      <c r="AF6" s="11">
        <v>8.9670154000000002E-3</v>
      </c>
      <c r="AG6" s="11">
        <v>0.32595680199999999</v>
      </c>
      <c r="AH6" s="11">
        <v>0</v>
      </c>
      <c r="AI6" s="11">
        <v>0</v>
      </c>
      <c r="AJ6" s="11">
        <v>2.7706000000000002E-6</v>
      </c>
      <c r="AK6" s="11">
        <v>1.3801999999999999E-6</v>
      </c>
      <c r="AL6" s="11">
        <v>1.3793000000000001E-6</v>
      </c>
      <c r="AM6" s="11">
        <v>5.6030999999999998E-6</v>
      </c>
      <c r="AN6" s="11">
        <v>0</v>
      </c>
      <c r="AO6" s="11">
        <v>2.0283900000000001E-5</v>
      </c>
      <c r="AP6" s="11">
        <v>3.9083099999999999E-5</v>
      </c>
      <c r="AQ6" s="11">
        <v>9.4545999999999992E-6</v>
      </c>
      <c r="AR6" s="11">
        <v>5.96902E-5</v>
      </c>
      <c r="AS6" s="11">
        <v>7.1384000000000001E-6</v>
      </c>
      <c r="AT6" s="11">
        <v>1.3169299999999999E-5</v>
      </c>
      <c r="AU6" s="11">
        <v>0</v>
      </c>
      <c r="AV6" s="11">
        <v>2.1573809999999999E-4</v>
      </c>
      <c r="AW6" s="12">
        <v>1.6295342500000001E-2</v>
      </c>
    </row>
    <row r="7" spans="2:49">
      <c r="B7" s="585" t="s">
        <v>256</v>
      </c>
      <c r="C7" s="572" t="s">
        <v>257</v>
      </c>
      <c r="D7" s="10">
        <v>9.9675718600000004E-2</v>
      </c>
      <c r="E7" s="11">
        <v>0</v>
      </c>
      <c r="F7" s="11">
        <v>0.17947193780000001</v>
      </c>
      <c r="G7" s="11">
        <v>5.4699149999999999E-4</v>
      </c>
      <c r="H7" s="11">
        <v>2.3194701000000002E-3</v>
      </c>
      <c r="I7" s="11">
        <v>1.2703459000000001E-3</v>
      </c>
      <c r="J7" s="11">
        <v>0</v>
      </c>
      <c r="K7" s="11">
        <v>3.3907759999999999E-3</v>
      </c>
      <c r="L7" s="11">
        <v>0</v>
      </c>
      <c r="M7" s="11">
        <v>3.7271942000000001E-3</v>
      </c>
      <c r="N7" s="11">
        <v>0</v>
      </c>
      <c r="O7" s="11">
        <v>2.0185699999999999E-5</v>
      </c>
      <c r="P7" s="11">
        <v>0</v>
      </c>
      <c r="Q7" s="11">
        <v>2.7789299E-2</v>
      </c>
      <c r="R7" s="11">
        <v>6.7298580000000002E-4</v>
      </c>
      <c r="S7" s="11">
        <v>3.4260000000000001E-7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1.8350406E-3</v>
      </c>
      <c r="AF7" s="11">
        <v>1.9445200000000001E-5</v>
      </c>
      <c r="AG7" s="11">
        <v>0</v>
      </c>
      <c r="AH7" s="11">
        <v>0</v>
      </c>
      <c r="AI7" s="11">
        <v>0</v>
      </c>
      <c r="AJ7" s="11">
        <v>9.9281200000000001E-5</v>
      </c>
      <c r="AK7" s="11">
        <v>0</v>
      </c>
      <c r="AL7" s="11">
        <v>0</v>
      </c>
      <c r="AM7" s="11">
        <v>1.184647E-4</v>
      </c>
      <c r="AN7" s="11">
        <v>0</v>
      </c>
      <c r="AO7" s="11">
        <v>3.2679630000000001E-4</v>
      </c>
      <c r="AP7" s="11">
        <v>4.5727238999999998E-3</v>
      </c>
      <c r="AQ7" s="11">
        <v>6.7505941999999996E-3</v>
      </c>
      <c r="AR7" s="11">
        <v>1.2932878E-3</v>
      </c>
      <c r="AS7" s="11">
        <v>4.2830000000000003E-6</v>
      </c>
      <c r="AT7" s="11">
        <v>0.1151566859</v>
      </c>
      <c r="AU7" s="11">
        <v>0</v>
      </c>
      <c r="AV7" s="11">
        <v>2.1573808999999998E-3</v>
      </c>
      <c r="AW7" s="12">
        <v>1.12212927E-2</v>
      </c>
    </row>
    <row r="8" spans="2:49">
      <c r="B8" s="585" t="s">
        <v>258</v>
      </c>
      <c r="C8" s="573" t="s">
        <v>259</v>
      </c>
      <c r="D8" s="10">
        <v>2.3562896999999999E-3</v>
      </c>
      <c r="E8" s="11">
        <v>0</v>
      </c>
      <c r="F8" s="11">
        <v>1.0350700000000001E-5</v>
      </c>
      <c r="G8" s="11">
        <v>0.25648930879999998</v>
      </c>
      <c r="H8" s="11">
        <v>0.20615128839999999</v>
      </c>
      <c r="I8" s="11">
        <v>2.649385E-4</v>
      </c>
      <c r="J8" s="11">
        <v>7.0284407000000002E-3</v>
      </c>
      <c r="K8" s="11">
        <v>2.3534949000000001E-3</v>
      </c>
      <c r="L8" s="11">
        <v>3.6096039999999999E-4</v>
      </c>
      <c r="M8" s="11">
        <v>1.6244355E-3</v>
      </c>
      <c r="N8" s="11">
        <v>0</v>
      </c>
      <c r="O8" s="11">
        <v>5.6071409999999995E-4</v>
      </c>
      <c r="P8" s="11">
        <v>1.2208048500000001E-2</v>
      </c>
      <c r="Q8" s="11">
        <v>1.3687266700000001E-2</v>
      </c>
      <c r="R8" s="11">
        <v>8.7203789999999997E-4</v>
      </c>
      <c r="S8" s="11">
        <v>3.4260000000000001E-7</v>
      </c>
      <c r="T8" s="11">
        <v>3.298574E-4</v>
      </c>
      <c r="U8" s="11">
        <v>1.9988699999999999E-4</v>
      </c>
      <c r="V8" s="11">
        <v>4.91798E-5</v>
      </c>
      <c r="W8" s="11">
        <v>2.677895E-4</v>
      </c>
      <c r="X8" s="11">
        <v>1.3720560000000001E-4</v>
      </c>
      <c r="Y8" s="11">
        <v>1.2327579E-3</v>
      </c>
      <c r="Z8" s="11">
        <v>1.083763E-4</v>
      </c>
      <c r="AA8" s="11">
        <v>1.0445099999999999E-5</v>
      </c>
      <c r="AB8" s="11">
        <v>6.1922859999999998E-4</v>
      </c>
      <c r="AC8" s="11">
        <v>1.8316429E-3</v>
      </c>
      <c r="AD8" s="11">
        <v>5.4914180000000001E-4</v>
      </c>
      <c r="AE8" s="11">
        <v>1.3277059000000001E-3</v>
      </c>
      <c r="AF8" s="11">
        <v>6.5002530000000003E-4</v>
      </c>
      <c r="AG8" s="11">
        <v>0</v>
      </c>
      <c r="AH8" s="11">
        <v>1.2127770000000001E-4</v>
      </c>
      <c r="AI8" s="11">
        <v>3.8598099999999999E-5</v>
      </c>
      <c r="AJ8" s="11">
        <v>2.147246E-4</v>
      </c>
      <c r="AK8" s="11">
        <v>6.9009999999999997E-6</v>
      </c>
      <c r="AL8" s="11">
        <v>0</v>
      </c>
      <c r="AM8" s="11">
        <v>4.946703E-4</v>
      </c>
      <c r="AN8" s="11">
        <v>8.3811800000000003E-5</v>
      </c>
      <c r="AO8" s="11">
        <v>8.2262500000000001E-5</v>
      </c>
      <c r="AP8" s="11">
        <v>2.9312E-6</v>
      </c>
      <c r="AQ8" s="11">
        <v>1.121947E-4</v>
      </c>
      <c r="AR8" s="11">
        <v>1.193804E-4</v>
      </c>
      <c r="AS8" s="11">
        <v>1.7774610000000001E-4</v>
      </c>
      <c r="AT8" s="11">
        <v>3.574513E-4</v>
      </c>
      <c r="AU8" s="11">
        <v>1.59288699E-2</v>
      </c>
      <c r="AV8" s="11">
        <v>8.0901800000000005E-5</v>
      </c>
      <c r="AW8" s="12">
        <v>1.4108183E-3</v>
      </c>
    </row>
    <row r="9" spans="2:49">
      <c r="B9" s="586" t="s">
        <v>260</v>
      </c>
      <c r="C9" s="574" t="s">
        <v>261</v>
      </c>
      <c r="D9" s="477">
        <v>3.7210712999999999E-3</v>
      </c>
      <c r="E9" s="478">
        <v>4.1809765999999996E-3</v>
      </c>
      <c r="F9" s="478">
        <v>1.0927362E-3</v>
      </c>
      <c r="G9" s="478">
        <v>2.3868722E-3</v>
      </c>
      <c r="H9" s="478">
        <v>1.17180168E-2</v>
      </c>
      <c r="I9" s="478">
        <v>1.1141002000000001E-3</v>
      </c>
      <c r="J9" s="478">
        <v>1.7279222999999999E-3</v>
      </c>
      <c r="K9" s="478">
        <v>1.7346129E-3</v>
      </c>
      <c r="L9" s="478">
        <v>2.9109710000000002E-4</v>
      </c>
      <c r="M9" s="478">
        <v>6.6778900000000001E-4</v>
      </c>
      <c r="N9" s="478">
        <v>1.6418229999999999E-4</v>
      </c>
      <c r="O9" s="478">
        <v>3.3418560000000001E-4</v>
      </c>
      <c r="P9" s="478">
        <v>2.1443279E-3</v>
      </c>
      <c r="Q9" s="478">
        <v>1.2442969999999999E-3</v>
      </c>
      <c r="R9" s="478">
        <v>1.478673E-3</v>
      </c>
      <c r="S9" s="478">
        <v>1.8296029999999999E-4</v>
      </c>
      <c r="T9" s="478">
        <v>5.2777179999999996E-4</v>
      </c>
      <c r="U9" s="478">
        <v>8.9949140000000001E-4</v>
      </c>
      <c r="V9" s="478">
        <v>7.6720559999999996E-4</v>
      </c>
      <c r="W9" s="478">
        <v>6.3238539999999998E-4</v>
      </c>
      <c r="X9" s="478">
        <v>1.5168839E-3</v>
      </c>
      <c r="Y9" s="478">
        <v>2.5107865999999999E-3</v>
      </c>
      <c r="Z9" s="478">
        <v>1.5895188000000001E-3</v>
      </c>
      <c r="AA9" s="478">
        <v>2.2561338999999999E-3</v>
      </c>
      <c r="AB9" s="478">
        <v>1.2460282E-3</v>
      </c>
      <c r="AC9" s="478">
        <v>8.9054909999999995E-4</v>
      </c>
      <c r="AD9" s="478">
        <v>3.575807E-4</v>
      </c>
      <c r="AE9" s="478">
        <v>2.633823E-3</v>
      </c>
      <c r="AF9" s="478">
        <v>2.0380422E-3</v>
      </c>
      <c r="AG9" s="478">
        <v>1.422246E-4</v>
      </c>
      <c r="AH9" s="478">
        <v>7.9296960000000002E-4</v>
      </c>
      <c r="AI9" s="478">
        <v>1.6693685E-3</v>
      </c>
      <c r="AJ9" s="478">
        <v>3.1308226999999999E-3</v>
      </c>
      <c r="AK9" s="478">
        <v>1.4975143E-3</v>
      </c>
      <c r="AL9" s="478">
        <v>2.3447799999999999E-5</v>
      </c>
      <c r="AM9" s="478">
        <v>1.2598883999999999E-3</v>
      </c>
      <c r="AN9" s="478">
        <v>6.3607140000000002E-4</v>
      </c>
      <c r="AO9" s="478">
        <v>2.5546454000000001E-3</v>
      </c>
      <c r="AP9" s="478">
        <v>3.5858750000000001E-4</v>
      </c>
      <c r="AQ9" s="478">
        <v>2.366805E-3</v>
      </c>
      <c r="AR9" s="478">
        <v>2.3786547799999998E-2</v>
      </c>
      <c r="AS9" s="478">
        <v>1.4812171E-3</v>
      </c>
      <c r="AT9" s="478">
        <v>2.5049807999999998E-3</v>
      </c>
      <c r="AU9" s="478">
        <v>2.8590279E-3</v>
      </c>
      <c r="AV9" s="478">
        <v>2.6967259999999998E-4</v>
      </c>
      <c r="AW9" s="479">
        <v>1.4659587999999999E-3</v>
      </c>
    </row>
    <row r="10" spans="2:49">
      <c r="B10" s="587" t="s">
        <v>262</v>
      </c>
      <c r="C10" s="575" t="s">
        <v>263</v>
      </c>
      <c r="D10" s="16">
        <v>2.6887364999999999E-3</v>
      </c>
      <c r="E10" s="17">
        <v>8.9592350000000003E-4</v>
      </c>
      <c r="F10" s="17">
        <v>5.8111679999999996E-4</v>
      </c>
      <c r="G10" s="17">
        <v>1.491795E-4</v>
      </c>
      <c r="H10" s="17">
        <v>3.2177619999999998E-4</v>
      </c>
      <c r="I10" s="17">
        <v>0.1836838673</v>
      </c>
      <c r="J10" s="17">
        <v>0.1231728389</v>
      </c>
      <c r="K10" s="17">
        <v>9.4401296999999995E-2</v>
      </c>
      <c r="L10" s="17">
        <v>5.82194E-5</v>
      </c>
      <c r="M10" s="17">
        <v>1.056038E-4</v>
      </c>
      <c r="N10" s="17">
        <v>0</v>
      </c>
      <c r="O10" s="17">
        <v>1.7494280000000001E-4</v>
      </c>
      <c r="P10" s="17">
        <v>4.8734699999999999E-5</v>
      </c>
      <c r="Q10" s="17">
        <v>2.4885939000000002E-3</v>
      </c>
      <c r="R10" s="17">
        <v>1.2890995000000001E-3</v>
      </c>
      <c r="S10" s="17">
        <v>2.3983599999999999E-5</v>
      </c>
      <c r="T10" s="17">
        <v>1.3502162000000001E-3</v>
      </c>
      <c r="U10" s="17">
        <v>8.7258360000000001E-4</v>
      </c>
      <c r="V10" s="17">
        <v>1.04917E-4</v>
      </c>
      <c r="W10" s="17">
        <v>1.558962E-4</v>
      </c>
      <c r="X10" s="17">
        <v>1.4025458999999999E-3</v>
      </c>
      <c r="Y10" s="17">
        <v>8.0094399999999997E-5</v>
      </c>
      <c r="Z10" s="17">
        <v>2.5689190000000001E-4</v>
      </c>
      <c r="AA10" s="17">
        <v>6.2670399999999995E-5</v>
      </c>
      <c r="AB10" s="17">
        <v>1.8250110000000001E-4</v>
      </c>
      <c r="AC10" s="17">
        <v>3.3792727999999998E-3</v>
      </c>
      <c r="AD10" s="17">
        <v>9.7057619999999997E-4</v>
      </c>
      <c r="AE10" s="17">
        <v>1.8728208900000001E-2</v>
      </c>
      <c r="AF10" s="17">
        <v>3.5934730800000002E-2</v>
      </c>
      <c r="AG10" s="17">
        <v>2.7323525000000001E-3</v>
      </c>
      <c r="AH10" s="17">
        <v>0</v>
      </c>
      <c r="AI10" s="17">
        <v>0</v>
      </c>
      <c r="AJ10" s="17">
        <v>6.3355289999999999E-4</v>
      </c>
      <c r="AK10" s="17">
        <v>8.9712799999999999E-5</v>
      </c>
      <c r="AL10" s="17">
        <v>1.3793000000000001E-6</v>
      </c>
      <c r="AM10" s="17">
        <v>1.1254149E-3</v>
      </c>
      <c r="AN10" s="17">
        <v>4.7892400000000002E-5</v>
      </c>
      <c r="AO10" s="17">
        <v>5.07098E-5</v>
      </c>
      <c r="AP10" s="17">
        <v>4.9830999999999998E-5</v>
      </c>
      <c r="AQ10" s="17">
        <v>1.9539500000000002E-5</v>
      </c>
      <c r="AR10" s="17">
        <v>1.2932880000000001E-4</v>
      </c>
      <c r="AS10" s="17">
        <v>1.441956E-4</v>
      </c>
      <c r="AT10" s="17">
        <v>6.3588700000000002E-4</v>
      </c>
      <c r="AU10" s="17">
        <v>0</v>
      </c>
      <c r="AV10" s="17">
        <v>1.79782E-5</v>
      </c>
      <c r="AW10" s="18">
        <v>3.7206193999999998E-3</v>
      </c>
    </row>
    <row r="11" spans="2:49">
      <c r="B11" s="585" t="s">
        <v>264</v>
      </c>
      <c r="C11" s="572" t="s">
        <v>265</v>
      </c>
      <c r="D11" s="10">
        <v>5.8323999999999999E-5</v>
      </c>
      <c r="E11" s="11">
        <v>1.4932058999999999E-3</v>
      </c>
      <c r="F11" s="11">
        <v>3.814965E-4</v>
      </c>
      <c r="G11" s="11">
        <v>8.4535060000000002E-4</v>
      </c>
      <c r="H11" s="11">
        <v>6.7036709999999998E-4</v>
      </c>
      <c r="I11" s="11">
        <v>2.921116E-4</v>
      </c>
      <c r="J11" s="11">
        <v>2.4587867199999999E-2</v>
      </c>
      <c r="K11" s="11">
        <v>1.1070143E-3</v>
      </c>
      <c r="L11" s="11">
        <v>3.7260430000000001E-4</v>
      </c>
      <c r="M11" s="11">
        <v>6.9884890000000005E-4</v>
      </c>
      <c r="N11" s="11">
        <v>1.0369409999999999E-4</v>
      </c>
      <c r="O11" s="11">
        <v>8.6349980000000005E-4</v>
      </c>
      <c r="P11" s="11">
        <v>1.2671028E-3</v>
      </c>
      <c r="Q11" s="11">
        <v>4.1476570000000001E-4</v>
      </c>
      <c r="R11" s="11">
        <v>9.5734599999999998E-4</v>
      </c>
      <c r="S11" s="11">
        <v>1.0073099999999999E-4</v>
      </c>
      <c r="T11" s="11">
        <v>2.8147829999999998E-4</v>
      </c>
      <c r="U11" s="11">
        <v>2.383268E-4</v>
      </c>
      <c r="V11" s="11">
        <v>2.590138E-4</v>
      </c>
      <c r="W11" s="11">
        <v>2.9796290000000001E-4</v>
      </c>
      <c r="X11" s="11">
        <v>3.4301390000000001E-4</v>
      </c>
      <c r="Y11" s="11">
        <v>1.0481925E-3</v>
      </c>
      <c r="Z11" s="11">
        <v>8.027873E-4</v>
      </c>
      <c r="AA11" s="11">
        <v>1.3578583000000001E-3</v>
      </c>
      <c r="AB11" s="11">
        <v>2.9247989999999998E-4</v>
      </c>
      <c r="AC11" s="11">
        <v>4.8619168000000003E-3</v>
      </c>
      <c r="AD11" s="11">
        <v>5.3637110000000004E-4</v>
      </c>
      <c r="AE11" s="11">
        <v>2.2776093E-3</v>
      </c>
      <c r="AF11" s="11">
        <v>8.7105238999999994E-3</v>
      </c>
      <c r="AG11" s="11">
        <v>5.9077890000000001E-4</v>
      </c>
      <c r="AH11" s="11">
        <v>2.8826778E-3</v>
      </c>
      <c r="AI11" s="11">
        <v>2.3737841999999999E-3</v>
      </c>
      <c r="AJ11" s="11">
        <v>9.8958009999999992E-4</v>
      </c>
      <c r="AK11" s="11">
        <v>2.3711792999999998E-3</v>
      </c>
      <c r="AL11" s="11">
        <v>2.6551189999999999E-4</v>
      </c>
      <c r="AM11" s="11">
        <v>6.5635859999999999E-4</v>
      </c>
      <c r="AN11" s="11">
        <v>2.1401930999999999E-3</v>
      </c>
      <c r="AO11" s="11">
        <v>7.6740779999999995E-4</v>
      </c>
      <c r="AP11" s="11">
        <v>2.3811384999999998E-3</v>
      </c>
      <c r="AQ11" s="11">
        <v>2.3025136000000002E-3</v>
      </c>
      <c r="AR11" s="11">
        <v>1.34302968E-2</v>
      </c>
      <c r="AS11" s="11">
        <v>1.2135272999999999E-3</v>
      </c>
      <c r="AT11" s="11">
        <v>2.5482512000000001E-3</v>
      </c>
      <c r="AU11" s="11">
        <v>0</v>
      </c>
      <c r="AV11" s="11">
        <v>2.3371629999999999E-4</v>
      </c>
      <c r="AW11" s="12">
        <v>1.4485016E-3</v>
      </c>
    </row>
    <row r="12" spans="2:49">
      <c r="B12" s="585" t="s">
        <v>266</v>
      </c>
      <c r="C12" s="572" t="s">
        <v>267</v>
      </c>
      <c r="D12" s="10">
        <v>1.55258492E-2</v>
      </c>
      <c r="E12" s="11">
        <v>0</v>
      </c>
      <c r="F12" s="11">
        <v>1.3248871799999999E-2</v>
      </c>
      <c r="G12" s="11">
        <v>2.2128294000000001E-3</v>
      </c>
      <c r="H12" s="11">
        <v>5.2959000000000001E-3</v>
      </c>
      <c r="I12" s="11">
        <v>8.4508572999999997E-3</v>
      </c>
      <c r="J12" s="11">
        <v>1.9777705100000001E-2</v>
      </c>
      <c r="K12" s="11">
        <v>0.23686619070000001</v>
      </c>
      <c r="L12" s="11">
        <v>0.1170908922</v>
      </c>
      <c r="M12" s="11">
        <v>8.1221773999999997E-3</v>
      </c>
      <c r="N12" s="11">
        <v>1.7282399999999999E-5</v>
      </c>
      <c r="O12" s="11">
        <v>5.6138697999999999E-3</v>
      </c>
      <c r="P12" s="11">
        <v>4.7638193000000004E-3</v>
      </c>
      <c r="Q12" s="11">
        <v>7.8805474999999996E-3</v>
      </c>
      <c r="R12" s="11">
        <v>5.9620853000000003E-3</v>
      </c>
      <c r="S12" s="11">
        <v>4.14573E-5</v>
      </c>
      <c r="T12" s="11">
        <v>7.3888049999999998E-4</v>
      </c>
      <c r="U12" s="11">
        <v>1.4184288000000001E-3</v>
      </c>
      <c r="V12" s="11">
        <v>6.1966600000000005E-4</v>
      </c>
      <c r="W12" s="11">
        <v>3.8345440000000001E-4</v>
      </c>
      <c r="X12" s="11">
        <v>1.6617120000000001E-3</v>
      </c>
      <c r="Y12" s="11">
        <v>3.2525307999999998E-3</v>
      </c>
      <c r="Z12" s="11">
        <v>6.2577268000000002E-3</v>
      </c>
      <c r="AA12" s="11">
        <v>3.1648544000000001E-3</v>
      </c>
      <c r="AB12" s="11">
        <v>4.36329E-4</v>
      </c>
      <c r="AC12" s="11">
        <v>4.8137799999999998E-5</v>
      </c>
      <c r="AD12" s="11">
        <v>1.2770739999999999E-4</v>
      </c>
      <c r="AE12" s="11">
        <v>9.5638000000000008E-3</v>
      </c>
      <c r="AF12" s="11">
        <v>2.4213905E-3</v>
      </c>
      <c r="AG12" s="11">
        <v>0</v>
      </c>
      <c r="AH12" s="11">
        <v>4.6645299999999999E-5</v>
      </c>
      <c r="AI12" s="11">
        <v>6.7546700000000002E-4</v>
      </c>
      <c r="AJ12" s="11">
        <v>4.6348181999999998E-3</v>
      </c>
      <c r="AK12" s="11">
        <v>1.7376685999999999E-3</v>
      </c>
      <c r="AL12" s="11">
        <v>3.6551000000000003E-5</v>
      </c>
      <c r="AM12" s="11">
        <v>2.108352E-3</v>
      </c>
      <c r="AN12" s="11">
        <v>7.7915003000000004E-3</v>
      </c>
      <c r="AO12" s="11">
        <v>2.9073599999999999E-4</v>
      </c>
      <c r="AP12" s="11">
        <v>3.3210873E-3</v>
      </c>
      <c r="AQ12" s="11">
        <v>1.9797960999999998E-3</v>
      </c>
      <c r="AR12" s="11">
        <v>3.5316706E-3</v>
      </c>
      <c r="AS12" s="11">
        <v>1.4355314E-3</v>
      </c>
      <c r="AT12" s="11">
        <v>1.832408E-3</v>
      </c>
      <c r="AU12" s="11">
        <v>0.42888560749999999</v>
      </c>
      <c r="AV12" s="11">
        <v>6.2923609999999996E-4</v>
      </c>
      <c r="AW12" s="12">
        <v>4.433513E-3</v>
      </c>
    </row>
    <row r="13" spans="2:49">
      <c r="B13" s="585" t="s">
        <v>268</v>
      </c>
      <c r="C13" s="572" t="s">
        <v>269</v>
      </c>
      <c r="D13" s="10">
        <v>1.108156E-4</v>
      </c>
      <c r="E13" s="11">
        <v>2.986412E-4</v>
      </c>
      <c r="F13" s="11">
        <v>8.1844314000000008E-3</v>
      </c>
      <c r="G13" s="11">
        <v>2.486325E-4</v>
      </c>
      <c r="H13" s="11">
        <v>4.0892393000000003E-3</v>
      </c>
      <c r="I13" s="11">
        <v>7.40469E-4</v>
      </c>
      <c r="J13" s="11">
        <v>2.9187877000000002E-3</v>
      </c>
      <c r="K13" s="11">
        <v>2.1268620999999998E-3</v>
      </c>
      <c r="L13" s="11">
        <v>4.3140588200000003E-2</v>
      </c>
      <c r="M13" s="11">
        <v>2.0654867999999999E-3</v>
      </c>
      <c r="N13" s="11">
        <v>8.6411799999999998E-5</v>
      </c>
      <c r="O13" s="11">
        <v>3.5437130000000002E-4</v>
      </c>
      <c r="P13" s="11">
        <v>1.0356129000000001E-3</v>
      </c>
      <c r="Q13" s="11">
        <v>4.1476570000000001E-4</v>
      </c>
      <c r="R13" s="11">
        <v>3.033175E-4</v>
      </c>
      <c r="S13" s="11">
        <v>5.1050700000000002E-5</v>
      </c>
      <c r="T13" s="11">
        <v>6.0253949999999998E-4</v>
      </c>
      <c r="U13" s="11">
        <v>5.9197299999999998E-4</v>
      </c>
      <c r="V13" s="11">
        <v>1.0327767E-3</v>
      </c>
      <c r="W13" s="11">
        <v>1.3766640999999999E-3</v>
      </c>
      <c r="X13" s="11">
        <v>1.9513682000000001E-3</v>
      </c>
      <c r="Y13" s="11">
        <v>5.3280215999999998E-3</v>
      </c>
      <c r="Z13" s="11">
        <v>1.2362924000000001E-3</v>
      </c>
      <c r="AA13" s="11">
        <v>4.8465098E-3</v>
      </c>
      <c r="AB13" s="11">
        <v>8.4277250000000005E-4</v>
      </c>
      <c r="AC13" s="11">
        <v>1.0638452E-3</v>
      </c>
      <c r="AD13" s="11">
        <v>3.6779730000000002E-3</v>
      </c>
      <c r="AE13" s="11">
        <v>4.8358717999999997E-3</v>
      </c>
      <c r="AF13" s="11">
        <v>5.5742910000000005E-4</v>
      </c>
      <c r="AG13" s="11">
        <v>1.6219069999999999E-3</v>
      </c>
      <c r="AH13" s="11">
        <v>2.919994E-3</v>
      </c>
      <c r="AI13" s="11">
        <v>2.8755597E-3</v>
      </c>
      <c r="AJ13" s="11">
        <v>4.5355368999999996E-3</v>
      </c>
      <c r="AK13" s="11">
        <v>1.51573287E-2</v>
      </c>
      <c r="AL13" s="11">
        <v>5.17231E-5</v>
      </c>
      <c r="AM13" s="11">
        <v>1.7025302999999999E-3</v>
      </c>
      <c r="AN13" s="11">
        <v>1.34787268E-2</v>
      </c>
      <c r="AO13" s="11">
        <v>6.8277885000000002E-3</v>
      </c>
      <c r="AP13" s="11">
        <v>1.0128388E-2</v>
      </c>
      <c r="AQ13" s="11">
        <v>2.5766973999999999E-3</v>
      </c>
      <c r="AR13" s="11">
        <v>3.8112197700000003E-2</v>
      </c>
      <c r="AS13" s="11">
        <v>3.4671188000000002E-3</v>
      </c>
      <c r="AT13" s="11">
        <v>1.6913089E-3</v>
      </c>
      <c r="AU13" s="11">
        <v>0</v>
      </c>
      <c r="AV13" s="11">
        <v>4.4945399999999998E-5</v>
      </c>
      <c r="AW13" s="12">
        <v>3.352093E-3</v>
      </c>
    </row>
    <row r="14" spans="2:49">
      <c r="B14" s="586" t="s">
        <v>270</v>
      </c>
      <c r="C14" s="574" t="s">
        <v>271</v>
      </c>
      <c r="D14" s="13">
        <v>3.9252053000000002E-2</v>
      </c>
      <c r="E14" s="14">
        <v>1.09004032E-2</v>
      </c>
      <c r="F14" s="14">
        <v>9.1381727000000006E-3</v>
      </c>
      <c r="G14" s="14">
        <v>0.2212083541</v>
      </c>
      <c r="H14" s="14">
        <v>6.7438929600000003E-2</v>
      </c>
      <c r="I14" s="14">
        <v>2.3858047300000001E-2</v>
      </c>
      <c r="J14" s="14">
        <v>2.2182786199999999E-2</v>
      </c>
      <c r="K14" s="14">
        <v>4.0915945400000001E-2</v>
      </c>
      <c r="L14" s="14">
        <v>2.6035723399999999E-2</v>
      </c>
      <c r="M14" s="14">
        <v>0.44147683859999998</v>
      </c>
      <c r="N14" s="14">
        <v>6.1438756000000002E-3</v>
      </c>
      <c r="O14" s="14">
        <v>0.2030211277</v>
      </c>
      <c r="P14" s="14">
        <v>0.1299511434</v>
      </c>
      <c r="Q14" s="14">
        <v>9.5396101000000001E-3</v>
      </c>
      <c r="R14" s="14">
        <v>3.6454976299999997E-2</v>
      </c>
      <c r="S14" s="14">
        <v>2.6207178000000001E-3</v>
      </c>
      <c r="T14" s="14">
        <v>8.2596284999999995E-3</v>
      </c>
      <c r="U14" s="14">
        <v>8.5528567E-3</v>
      </c>
      <c r="V14" s="14">
        <v>2.0819467000000001E-3</v>
      </c>
      <c r="W14" s="14">
        <v>3.1028373999999999E-3</v>
      </c>
      <c r="X14" s="14">
        <v>2.6846558400000001E-2</v>
      </c>
      <c r="Y14" s="14">
        <v>1.9950480699999999E-2</v>
      </c>
      <c r="Z14" s="14">
        <v>1.39082896E-2</v>
      </c>
      <c r="AA14" s="14">
        <v>9.0140904000000008E-3</v>
      </c>
      <c r="AB14" s="14">
        <v>7.8399760000000002E-3</v>
      </c>
      <c r="AC14" s="14">
        <v>1.5360768699999999E-2</v>
      </c>
      <c r="AD14" s="14">
        <v>5.6191254999999997E-3</v>
      </c>
      <c r="AE14" s="14">
        <v>2.34669315E-2</v>
      </c>
      <c r="AF14" s="14">
        <v>4.3946152999999998E-3</v>
      </c>
      <c r="AG14" s="14">
        <v>5.3334210000000005E-4</v>
      </c>
      <c r="AH14" s="14">
        <v>8.7226659000000008E-3</v>
      </c>
      <c r="AI14" s="14">
        <v>1.1965416099999999E-2</v>
      </c>
      <c r="AJ14" s="14">
        <v>4.6176999999999999E-6</v>
      </c>
      <c r="AK14" s="14">
        <v>1.6562399999999999E-5</v>
      </c>
      <c r="AL14" s="14">
        <v>2.2068500000000001E-5</v>
      </c>
      <c r="AM14" s="14">
        <v>3.217758E-4</v>
      </c>
      <c r="AN14" s="14">
        <v>7.5729910000000005E-4</v>
      </c>
      <c r="AO14" s="14">
        <v>7.9107240000000001E-4</v>
      </c>
      <c r="AP14" s="14">
        <v>6.6509682999999998E-3</v>
      </c>
      <c r="AQ14" s="14">
        <v>0.1237552213</v>
      </c>
      <c r="AR14" s="14">
        <v>1.6016871999999999E-3</v>
      </c>
      <c r="AS14" s="14">
        <v>2.9474435999999999E-3</v>
      </c>
      <c r="AT14" s="14">
        <v>4.7926688999999998E-3</v>
      </c>
      <c r="AU14" s="14">
        <v>6.6291746999999996E-3</v>
      </c>
      <c r="AV14" s="14">
        <v>6.9845208000000004E-3</v>
      </c>
      <c r="AW14" s="15">
        <v>2.2698703800000001E-2</v>
      </c>
    </row>
    <row r="15" spans="2:49">
      <c r="B15" s="587" t="s">
        <v>272</v>
      </c>
      <c r="C15" s="575" t="s">
        <v>273</v>
      </c>
      <c r="D15" s="480">
        <v>1.2726297100000001E-2</v>
      </c>
      <c r="E15" s="481">
        <v>2.97147977E-2</v>
      </c>
      <c r="F15" s="481">
        <v>4.5779584000000002E-3</v>
      </c>
      <c r="G15" s="481">
        <v>1.0392839399999999E-2</v>
      </c>
      <c r="H15" s="481">
        <v>2.0513233E-3</v>
      </c>
      <c r="I15" s="481">
        <v>1.7934295E-3</v>
      </c>
      <c r="J15" s="481">
        <v>1.6111707999999999E-3</v>
      </c>
      <c r="K15" s="481">
        <v>6.0232037000000002E-3</v>
      </c>
      <c r="L15" s="481">
        <v>1.5137048999999999E-3</v>
      </c>
      <c r="M15" s="481">
        <v>9.8335808E-3</v>
      </c>
      <c r="N15" s="481">
        <v>0.1427954202</v>
      </c>
      <c r="O15" s="481">
        <v>1.0137710999999999E-3</v>
      </c>
      <c r="P15" s="481">
        <v>4.2886558E-3</v>
      </c>
      <c r="Q15" s="481">
        <v>1.6590626E-3</v>
      </c>
      <c r="R15" s="481">
        <v>1.9393364900000001E-2</v>
      </c>
      <c r="S15" s="481">
        <v>2.3622778399999999E-2</v>
      </c>
      <c r="T15" s="481">
        <v>2.3793712E-3</v>
      </c>
      <c r="U15" s="481">
        <v>2.7023183000000001E-3</v>
      </c>
      <c r="V15" s="481">
        <v>1.1245790999999999E-3</v>
      </c>
      <c r="W15" s="481">
        <v>8.762876E-4</v>
      </c>
      <c r="X15" s="481">
        <v>8.9945879999999995E-4</v>
      </c>
      <c r="Y15" s="481">
        <v>1.5357239E-3</v>
      </c>
      <c r="Z15" s="481">
        <v>1.2162226999999999E-3</v>
      </c>
      <c r="AA15" s="481">
        <v>6.1625880000000001E-4</v>
      </c>
      <c r="AB15" s="481">
        <v>1.540102E-3</v>
      </c>
      <c r="AC15" s="481">
        <v>3.4755483999999999E-3</v>
      </c>
      <c r="AD15" s="481">
        <v>8.0455660000000005E-3</v>
      </c>
      <c r="AE15" s="481">
        <v>3.3354562000000002E-3</v>
      </c>
      <c r="AF15" s="481">
        <v>1.4681126500000001E-2</v>
      </c>
      <c r="AG15" s="481">
        <v>5.54156102E-2</v>
      </c>
      <c r="AH15" s="481">
        <v>1.18572282E-2</v>
      </c>
      <c r="AI15" s="481">
        <v>1.0546935299999999E-2</v>
      </c>
      <c r="AJ15" s="481">
        <v>1.2712617999999999E-3</v>
      </c>
      <c r="AK15" s="481">
        <v>4.306216E-4</v>
      </c>
      <c r="AL15" s="481">
        <v>3.227522E-4</v>
      </c>
      <c r="AM15" s="481">
        <v>8.4908794199999998E-2</v>
      </c>
      <c r="AN15" s="481">
        <v>6.5403100000000001E-4</v>
      </c>
      <c r="AO15" s="481">
        <v>1.2190628199999999E-2</v>
      </c>
      <c r="AP15" s="481">
        <v>2.8120298E-3</v>
      </c>
      <c r="AQ15" s="481">
        <v>2.1071182999999999E-3</v>
      </c>
      <c r="AR15" s="481">
        <v>3.3824451E-3</v>
      </c>
      <c r="AS15" s="481">
        <v>2.0558578999999998E-3</v>
      </c>
      <c r="AT15" s="481">
        <v>4.4766067E-3</v>
      </c>
      <c r="AU15" s="481">
        <v>0</v>
      </c>
      <c r="AV15" s="481">
        <v>1.45353541E-2</v>
      </c>
      <c r="AW15" s="482">
        <v>1.1369618200000001E-2</v>
      </c>
    </row>
    <row r="16" spans="2:49">
      <c r="B16" s="585" t="s">
        <v>274</v>
      </c>
      <c r="C16" s="572" t="s">
        <v>275</v>
      </c>
      <c r="D16" s="10">
        <v>6.339819E-3</v>
      </c>
      <c r="E16" s="11">
        <v>0</v>
      </c>
      <c r="F16" s="11">
        <v>1.7199874600000001E-2</v>
      </c>
      <c r="G16" s="11">
        <v>3.3068124999999999E-3</v>
      </c>
      <c r="H16" s="11">
        <v>8.5538841000000008E-3</v>
      </c>
      <c r="I16" s="11">
        <v>5.4550147999999996E-3</v>
      </c>
      <c r="J16" s="11">
        <v>2.8137112999999998E-2</v>
      </c>
      <c r="K16" s="11">
        <v>7.0081848999999996E-3</v>
      </c>
      <c r="L16" s="11">
        <v>3.9437833300000003E-2</v>
      </c>
      <c r="M16" s="11">
        <v>8.3302791000000008E-3</v>
      </c>
      <c r="N16" s="11">
        <v>0</v>
      </c>
      <c r="O16" s="11">
        <v>0.2326918764</v>
      </c>
      <c r="P16" s="11">
        <v>4.86250716E-2</v>
      </c>
      <c r="Q16" s="11">
        <v>2.9033595999999998E-2</v>
      </c>
      <c r="R16" s="11">
        <v>2.2274882000000002E-3</v>
      </c>
      <c r="S16" s="11">
        <v>8.2229000000000005E-6</v>
      </c>
      <c r="T16" s="11">
        <v>5.1413769000000003E-3</v>
      </c>
      <c r="U16" s="11">
        <v>1.4991524E-3</v>
      </c>
      <c r="V16" s="11">
        <v>2.5081721E-3</v>
      </c>
      <c r="W16" s="11">
        <v>4.7435193000000004E-3</v>
      </c>
      <c r="X16" s="11">
        <v>1.66094977E-2</v>
      </c>
      <c r="Y16" s="11">
        <v>1.7192446E-2</v>
      </c>
      <c r="Z16" s="11">
        <v>3.44957693E-2</v>
      </c>
      <c r="AA16" s="11">
        <v>3.9440562399999997E-2</v>
      </c>
      <c r="AB16" s="11">
        <v>2.45105345E-2</v>
      </c>
      <c r="AC16" s="11">
        <v>4.5634624999999996E-3</v>
      </c>
      <c r="AD16" s="11">
        <v>1.77130159E-2</v>
      </c>
      <c r="AE16" s="11">
        <v>3.9680055300000003E-2</v>
      </c>
      <c r="AF16" s="11">
        <v>1.0190211100000001E-2</v>
      </c>
      <c r="AG16" s="11">
        <v>0</v>
      </c>
      <c r="AH16" s="11">
        <v>3.5133218899999999E-2</v>
      </c>
      <c r="AI16" s="11">
        <v>1.4377798E-3</v>
      </c>
      <c r="AJ16" s="11">
        <v>3.7080391999999998E-3</v>
      </c>
      <c r="AK16" s="11">
        <v>2.4664129000000002E-3</v>
      </c>
      <c r="AL16" s="11">
        <v>3.7930279999999998E-4</v>
      </c>
      <c r="AM16" s="11">
        <v>7.0918749999999997E-4</v>
      </c>
      <c r="AN16" s="11">
        <v>1.9336570000000001E-3</v>
      </c>
      <c r="AO16" s="11">
        <v>5.3526979999999995E-4</v>
      </c>
      <c r="AP16" s="11">
        <v>3.0074453000000002E-3</v>
      </c>
      <c r="AQ16" s="11">
        <v>7.9355720000000003E-4</v>
      </c>
      <c r="AR16" s="11">
        <v>2.2781762999999999E-3</v>
      </c>
      <c r="AS16" s="11">
        <v>2.2278933E-3</v>
      </c>
      <c r="AT16" s="11">
        <v>1.6329878999999999E-3</v>
      </c>
      <c r="AU16" s="11">
        <v>3.6287662200000001E-2</v>
      </c>
      <c r="AV16" s="11">
        <v>2.5439117000000001E-3</v>
      </c>
      <c r="AW16" s="12">
        <v>1.0566308599999999E-2</v>
      </c>
    </row>
    <row r="17" spans="2:49">
      <c r="B17" s="585" t="s">
        <v>276</v>
      </c>
      <c r="C17" s="572" t="s">
        <v>277</v>
      </c>
      <c r="D17" s="10">
        <v>1.4231056E-3</v>
      </c>
      <c r="E17" s="11">
        <v>3.1357324000000002E-3</v>
      </c>
      <c r="F17" s="11">
        <v>2.528524E-4</v>
      </c>
      <c r="G17" s="11">
        <v>2.7349580000000001E-4</v>
      </c>
      <c r="H17" s="11">
        <v>2.2792480999999998E-3</v>
      </c>
      <c r="I17" s="11">
        <v>2.7173170000000001E-4</v>
      </c>
      <c r="J17" s="11">
        <v>1.0274132999999999E-3</v>
      </c>
      <c r="K17" s="11">
        <v>2.266328E-4</v>
      </c>
      <c r="L17" s="11">
        <v>4.6575529999999998E-4</v>
      </c>
      <c r="M17" s="11">
        <v>5.4665520000000002E-4</v>
      </c>
      <c r="N17" s="11">
        <v>2.0738819999999999E-4</v>
      </c>
      <c r="O17" s="11">
        <v>6.7061409999999997E-4</v>
      </c>
      <c r="P17" s="11">
        <v>4.57984575E-2</v>
      </c>
      <c r="Q17" s="11">
        <v>5.8067191999999997E-2</v>
      </c>
      <c r="R17" s="11">
        <v>1.507109E-3</v>
      </c>
      <c r="S17" s="11">
        <v>3.857927E-4</v>
      </c>
      <c r="T17" s="11">
        <v>1.143506E-4</v>
      </c>
      <c r="U17" s="11">
        <v>1.1608821000000001E-3</v>
      </c>
      <c r="V17" s="11">
        <v>8.7179470000000002E-3</v>
      </c>
      <c r="W17" s="11">
        <v>1.8561706599999998E-2</v>
      </c>
      <c r="X17" s="11">
        <v>8.3390501999999998E-3</v>
      </c>
      <c r="Y17" s="11">
        <v>3.4649552000000001E-3</v>
      </c>
      <c r="Z17" s="11">
        <v>6.1493505000000002E-3</v>
      </c>
      <c r="AA17" s="11">
        <v>8.0009191999999996E-3</v>
      </c>
      <c r="AB17" s="11">
        <v>1.4014330700000001E-2</v>
      </c>
      <c r="AC17" s="11">
        <v>8.8092155000000002E-3</v>
      </c>
      <c r="AD17" s="11">
        <v>5.7085206000000001E-3</v>
      </c>
      <c r="AE17" s="11">
        <v>4.9977872000000001E-3</v>
      </c>
      <c r="AF17" s="11">
        <v>1.2870870999999999E-3</v>
      </c>
      <c r="AG17" s="11">
        <v>0</v>
      </c>
      <c r="AH17" s="11">
        <v>1.2500933E-3</v>
      </c>
      <c r="AI17" s="11">
        <v>1.00162112E-2</v>
      </c>
      <c r="AJ17" s="11">
        <v>8.4966300000000007E-5</v>
      </c>
      <c r="AK17" s="11">
        <v>9.6614000000000004E-6</v>
      </c>
      <c r="AL17" s="11">
        <v>0</v>
      </c>
      <c r="AM17" s="11">
        <v>1.7929796999999999E-3</v>
      </c>
      <c r="AN17" s="11">
        <v>9.72815E-5</v>
      </c>
      <c r="AO17" s="11">
        <v>1.2564754000000001E-3</v>
      </c>
      <c r="AP17" s="11">
        <v>1.5144710000000001E-4</v>
      </c>
      <c r="AQ17" s="11">
        <v>1.0217285999999999E-3</v>
      </c>
      <c r="AR17" s="11">
        <v>4.5961459999999997E-3</v>
      </c>
      <c r="AS17" s="11">
        <v>7.8936379000000001E-3</v>
      </c>
      <c r="AT17" s="11">
        <v>5.2865159999999998E-4</v>
      </c>
      <c r="AU17" s="11">
        <v>9.9594708999999997E-3</v>
      </c>
      <c r="AV17" s="11">
        <v>1.977599E-4</v>
      </c>
      <c r="AW17" s="12">
        <v>3.5595722000000001E-3</v>
      </c>
    </row>
    <row r="18" spans="2:49">
      <c r="B18" s="585" t="s">
        <v>278</v>
      </c>
      <c r="C18" s="572" t="s">
        <v>279</v>
      </c>
      <c r="D18" s="10">
        <v>7.5821200000000005E-5</v>
      </c>
      <c r="E18" s="11">
        <v>3.1357324000000002E-3</v>
      </c>
      <c r="F18" s="11">
        <v>3.1052E-5</v>
      </c>
      <c r="G18" s="11">
        <v>1.2431629999999999E-4</v>
      </c>
      <c r="H18" s="11">
        <v>1.9842865999999998E-3</v>
      </c>
      <c r="I18" s="11">
        <v>2.241787E-4</v>
      </c>
      <c r="J18" s="11">
        <v>8.8731140000000003E-4</v>
      </c>
      <c r="K18" s="11">
        <v>8.7166500000000006E-5</v>
      </c>
      <c r="L18" s="11">
        <v>8.1507200000000005E-5</v>
      </c>
      <c r="M18" s="11">
        <v>8.0755900000000004E-5</v>
      </c>
      <c r="N18" s="11">
        <v>2.0738819999999999E-4</v>
      </c>
      <c r="O18" s="11">
        <v>1.099E-4</v>
      </c>
      <c r="P18" s="11">
        <v>2.071226E-4</v>
      </c>
      <c r="Q18" s="11">
        <v>0.1841559519</v>
      </c>
      <c r="R18" s="11">
        <v>1.232227E-4</v>
      </c>
      <c r="S18" s="11">
        <v>1.67885E-5</v>
      </c>
      <c r="T18" s="11">
        <v>3.9582899999999997E-5</v>
      </c>
      <c r="U18" s="11">
        <v>1.6529119999999999E-4</v>
      </c>
      <c r="V18" s="11">
        <v>2.9507899999999999E-5</v>
      </c>
      <c r="W18" s="11">
        <v>1.5715339999999999E-4</v>
      </c>
      <c r="X18" s="11">
        <v>1.1662473999999999E-3</v>
      </c>
      <c r="Y18" s="11">
        <v>2.9600120000000001E-4</v>
      </c>
      <c r="Z18" s="11">
        <v>9.2320500000000005E-5</v>
      </c>
      <c r="AA18" s="11">
        <v>4.5958279999999999E-4</v>
      </c>
      <c r="AB18" s="11">
        <v>1.099788E-4</v>
      </c>
      <c r="AC18" s="11">
        <v>4.3324000000000001E-5</v>
      </c>
      <c r="AD18" s="11">
        <v>1.021659E-4</v>
      </c>
      <c r="AE18" s="11">
        <v>1.3061171999999999E-3</v>
      </c>
      <c r="AF18" s="11">
        <v>1.20375E-5</v>
      </c>
      <c r="AG18" s="11">
        <v>6.5368589999999997E-4</v>
      </c>
      <c r="AH18" s="11">
        <v>1.399358E-4</v>
      </c>
      <c r="AI18" s="11">
        <v>1.6404200000000001E-4</v>
      </c>
      <c r="AJ18" s="11">
        <v>7.6654400000000003E-5</v>
      </c>
      <c r="AK18" s="11">
        <v>1.090356E-4</v>
      </c>
      <c r="AL18" s="11">
        <v>0</v>
      </c>
      <c r="AM18" s="11">
        <v>5.3629299999999998E-5</v>
      </c>
      <c r="AN18" s="11">
        <v>1.3709209E-3</v>
      </c>
      <c r="AO18" s="11">
        <v>2.4791439999999999E-4</v>
      </c>
      <c r="AP18" s="11">
        <v>2.120259E-4</v>
      </c>
      <c r="AQ18" s="11">
        <v>4.0970000000000002E-5</v>
      </c>
      <c r="AR18" s="11">
        <v>1.5519454E-3</v>
      </c>
      <c r="AS18" s="11">
        <v>1.4490940000000001E-4</v>
      </c>
      <c r="AT18" s="11">
        <v>2.5021590000000001E-4</v>
      </c>
      <c r="AU18" s="11">
        <v>0</v>
      </c>
      <c r="AV18" s="11">
        <v>8.3598509999999995E-4</v>
      </c>
      <c r="AW18" s="12">
        <v>1.831596E-4</v>
      </c>
    </row>
    <row r="19" spans="2:49">
      <c r="B19" s="586" t="s">
        <v>280</v>
      </c>
      <c r="C19" s="574" t="s">
        <v>281</v>
      </c>
      <c r="D19" s="477">
        <v>1.8197088E-3</v>
      </c>
      <c r="E19" s="478">
        <v>0</v>
      </c>
      <c r="F19" s="478">
        <v>1.4875407000000001E-3</v>
      </c>
      <c r="G19" s="478">
        <v>2.7349580000000001E-4</v>
      </c>
      <c r="H19" s="478">
        <v>5.8992300000000001E-4</v>
      </c>
      <c r="I19" s="478">
        <v>1.5624580000000001E-4</v>
      </c>
      <c r="J19" s="478">
        <v>1.3333022E-2</v>
      </c>
      <c r="K19" s="478">
        <v>1.3162137999999999E-3</v>
      </c>
      <c r="L19" s="478">
        <v>3.4931700000000003E-5</v>
      </c>
      <c r="M19" s="478">
        <v>5.0969381000000001E-3</v>
      </c>
      <c r="N19" s="478">
        <v>3.2058759999999999E-3</v>
      </c>
      <c r="O19" s="478">
        <v>3.1781277E-3</v>
      </c>
      <c r="P19" s="478">
        <v>1.0356129000000001E-3</v>
      </c>
      <c r="Q19" s="478">
        <v>0</v>
      </c>
      <c r="R19" s="478">
        <v>6.7052132700000003E-2</v>
      </c>
      <c r="S19" s="478">
        <v>3.8373694999999999E-3</v>
      </c>
      <c r="T19" s="478">
        <v>7.3976012999999998E-3</v>
      </c>
      <c r="U19" s="478">
        <v>3.2135676999999999E-3</v>
      </c>
      <c r="V19" s="478">
        <v>3.36718E-3</v>
      </c>
      <c r="W19" s="478">
        <v>3.5189797E-3</v>
      </c>
      <c r="X19" s="478">
        <v>4.5658968000000001E-3</v>
      </c>
      <c r="Y19" s="478">
        <v>2.5863540000000001E-2</v>
      </c>
      <c r="Z19" s="478">
        <v>1.10463529E-2</v>
      </c>
      <c r="AA19" s="478">
        <v>3.0708489E-3</v>
      </c>
      <c r="AB19" s="478">
        <v>6.5142530000000002E-3</v>
      </c>
      <c r="AC19" s="478">
        <v>1.699264E-3</v>
      </c>
      <c r="AD19" s="478">
        <v>1.30772374E-2</v>
      </c>
      <c r="AE19" s="478">
        <v>6.4226422000000002E-3</v>
      </c>
      <c r="AF19" s="478">
        <v>5.15733019E-2</v>
      </c>
      <c r="AG19" s="478">
        <v>4.6496499999999998E-5</v>
      </c>
      <c r="AH19" s="478">
        <v>4.7858049000000001E-3</v>
      </c>
      <c r="AI19" s="478">
        <v>4.4387829999999997E-4</v>
      </c>
      <c r="AJ19" s="478">
        <v>1.5146159999999999E-4</v>
      </c>
      <c r="AK19" s="478">
        <v>9.6614000000000004E-6</v>
      </c>
      <c r="AL19" s="478">
        <v>4.9654200000000003E-5</v>
      </c>
      <c r="AM19" s="478">
        <v>4.0822299999999997E-5</v>
      </c>
      <c r="AN19" s="478">
        <v>1.04765E-5</v>
      </c>
      <c r="AO19" s="478">
        <v>1.3522600000000001E-4</v>
      </c>
      <c r="AP19" s="478">
        <v>1.4392355E-3</v>
      </c>
      <c r="AQ19" s="478">
        <v>6.4291369999999997E-4</v>
      </c>
      <c r="AR19" s="478">
        <v>3.7803799999999997E-4</v>
      </c>
      <c r="AS19" s="478">
        <v>7.3739629999999997E-4</v>
      </c>
      <c r="AT19" s="478">
        <v>1.1090396E-3</v>
      </c>
      <c r="AU19" s="478">
        <v>5.4667127000000001E-3</v>
      </c>
      <c r="AV19" s="478">
        <v>3.3888859000000002E-3</v>
      </c>
      <c r="AW19" s="479">
        <v>4.9020467999999996E-3</v>
      </c>
    </row>
    <row r="20" spans="2:49">
      <c r="B20" s="587" t="s">
        <v>282</v>
      </c>
      <c r="C20" s="575" t="s">
        <v>283</v>
      </c>
      <c r="D20" s="16">
        <v>6.4156400000000001E-5</v>
      </c>
      <c r="E20" s="17">
        <v>1.1945647E-3</v>
      </c>
      <c r="F20" s="17">
        <v>0</v>
      </c>
      <c r="G20" s="17">
        <v>9.9452999999999998E-5</v>
      </c>
      <c r="H20" s="17">
        <v>1.2066610000000001E-4</v>
      </c>
      <c r="I20" s="17">
        <v>5.1629029999999997E-4</v>
      </c>
      <c r="J20" s="17">
        <v>5.8632606400000002E-2</v>
      </c>
      <c r="K20" s="17">
        <v>0</v>
      </c>
      <c r="L20" s="17">
        <v>0</v>
      </c>
      <c r="M20" s="17">
        <v>5.59079E-5</v>
      </c>
      <c r="N20" s="17">
        <v>0</v>
      </c>
      <c r="O20" s="17">
        <v>1.9580137E-3</v>
      </c>
      <c r="P20" s="17">
        <v>6.4451672999999996E-3</v>
      </c>
      <c r="Q20" s="17">
        <v>0</v>
      </c>
      <c r="R20" s="17">
        <v>9.0710900000000004E-3</v>
      </c>
      <c r="S20" s="17">
        <v>0.55287141449999999</v>
      </c>
      <c r="T20" s="17">
        <v>1.5701211000000001E-3</v>
      </c>
      <c r="U20" s="17">
        <v>0.25012012439999998</v>
      </c>
      <c r="V20" s="17">
        <v>0.1197266912</v>
      </c>
      <c r="W20" s="17">
        <v>9.81328915E-2</v>
      </c>
      <c r="X20" s="17">
        <v>2.9194298300000001E-2</v>
      </c>
      <c r="Y20" s="17">
        <v>4.0151691999999999E-3</v>
      </c>
      <c r="Z20" s="17">
        <v>5.4328629000000003E-2</v>
      </c>
      <c r="AA20" s="17">
        <v>1.0841976600000001E-2</v>
      </c>
      <c r="AB20" s="17">
        <v>5.5322138299999997E-2</v>
      </c>
      <c r="AC20" s="17">
        <v>0.2018273105</v>
      </c>
      <c r="AD20" s="17">
        <v>3.7699223499999997E-2</v>
      </c>
      <c r="AE20" s="17">
        <v>5.6562428999999996E-3</v>
      </c>
      <c r="AF20" s="17">
        <v>2.5900081299999999E-2</v>
      </c>
      <c r="AG20" s="17">
        <v>0</v>
      </c>
      <c r="AH20" s="17">
        <v>2.7987199999999999E-5</v>
      </c>
      <c r="AI20" s="17">
        <v>0</v>
      </c>
      <c r="AJ20" s="17">
        <v>0</v>
      </c>
      <c r="AK20" s="17">
        <v>0</v>
      </c>
      <c r="AL20" s="17">
        <v>0</v>
      </c>
      <c r="AM20" s="17">
        <v>2.6494479999999998E-4</v>
      </c>
      <c r="AN20" s="17">
        <v>0</v>
      </c>
      <c r="AO20" s="17">
        <v>4.1694699999999999E-5</v>
      </c>
      <c r="AP20" s="17">
        <v>0</v>
      </c>
      <c r="AQ20" s="17">
        <v>2.5212000000000001E-6</v>
      </c>
      <c r="AR20" s="17">
        <v>0</v>
      </c>
      <c r="AS20" s="17">
        <v>1.5775850000000001E-4</v>
      </c>
      <c r="AT20" s="17">
        <v>2.82198E-5</v>
      </c>
      <c r="AU20" s="17">
        <v>3.1417900000000003E-5</v>
      </c>
      <c r="AV20" s="17">
        <v>4.2698164000000002E-3</v>
      </c>
      <c r="AW20" s="18">
        <v>8.3209745399999993E-2</v>
      </c>
    </row>
    <row r="21" spans="2:49">
      <c r="B21" s="585" t="s">
        <v>284</v>
      </c>
      <c r="C21" s="572" t="s">
        <v>285</v>
      </c>
      <c r="D21" s="10">
        <v>0</v>
      </c>
      <c r="E21" s="11">
        <v>0</v>
      </c>
      <c r="F21" s="11">
        <v>1.2258163999999999E-3</v>
      </c>
      <c r="G21" s="11">
        <v>0</v>
      </c>
      <c r="H21" s="11">
        <v>0</v>
      </c>
      <c r="I21" s="11">
        <v>6.2498299999999996E-4</v>
      </c>
      <c r="J21" s="11">
        <v>1.1161444E-2</v>
      </c>
      <c r="K21" s="11">
        <v>1.220331E-4</v>
      </c>
      <c r="L21" s="11">
        <v>1.4321977000000001E-3</v>
      </c>
      <c r="M21" s="11">
        <v>7.0599271000000002E-3</v>
      </c>
      <c r="N21" s="11">
        <v>0</v>
      </c>
      <c r="O21" s="11">
        <v>2.2338851000000002E-3</v>
      </c>
      <c r="P21" s="11">
        <v>1.3402049000000001E-3</v>
      </c>
      <c r="Q21" s="11">
        <v>4.1476570000000001E-4</v>
      </c>
      <c r="R21" s="11">
        <v>7.1563981E-3</v>
      </c>
      <c r="S21" s="11">
        <v>5.6991790000000004E-3</v>
      </c>
      <c r="T21" s="11">
        <v>0.4003720791</v>
      </c>
      <c r="U21" s="11">
        <v>4.5797183900000003E-2</v>
      </c>
      <c r="V21" s="11">
        <v>2.8793159400000001E-2</v>
      </c>
      <c r="W21" s="11">
        <v>1.4710818800000001E-2</v>
      </c>
      <c r="X21" s="11">
        <v>5.7481515400000002E-2</v>
      </c>
      <c r="Y21" s="11">
        <v>3.1539798199999997E-2</v>
      </c>
      <c r="Z21" s="11">
        <v>6.9866576799999996E-2</v>
      </c>
      <c r="AA21" s="11">
        <v>5.8847491600000003E-2</v>
      </c>
      <c r="AB21" s="11">
        <v>2.3007889E-2</v>
      </c>
      <c r="AC21" s="11">
        <v>1.7252583799999999E-2</v>
      </c>
      <c r="AD21" s="11">
        <v>1.4188291800000001E-2</v>
      </c>
      <c r="AE21" s="11">
        <v>1.6504571400000001E-2</v>
      </c>
      <c r="AF21" s="11">
        <v>7.6845580999999998E-3</v>
      </c>
      <c r="AG21" s="11">
        <v>2.4889299999999998E-4</v>
      </c>
      <c r="AH21" s="11">
        <v>2.5188450000000002E-4</v>
      </c>
      <c r="AI21" s="11">
        <v>0</v>
      </c>
      <c r="AJ21" s="11">
        <v>9.6971999999999992E-6</v>
      </c>
      <c r="AK21" s="11">
        <v>0</v>
      </c>
      <c r="AL21" s="11">
        <v>0</v>
      </c>
      <c r="AM21" s="11">
        <v>2.0010899999999998E-5</v>
      </c>
      <c r="AN21" s="11">
        <v>4.7892400000000002E-5</v>
      </c>
      <c r="AO21" s="11">
        <v>2.456607E-4</v>
      </c>
      <c r="AP21" s="11">
        <v>8.3051600000000003E-5</v>
      </c>
      <c r="AQ21" s="11">
        <v>1.1061898000000001E-3</v>
      </c>
      <c r="AR21" s="11">
        <v>1.8901899999999999E-4</v>
      </c>
      <c r="AS21" s="11">
        <v>4.5257430000000001E-4</v>
      </c>
      <c r="AT21" s="11">
        <v>2.7937639999999999E-4</v>
      </c>
      <c r="AU21" s="11">
        <v>9.1111879999999999E-4</v>
      </c>
      <c r="AV21" s="11">
        <v>2.6967262000000001E-3</v>
      </c>
      <c r="AW21" s="12">
        <v>1.06249004E-2</v>
      </c>
    </row>
    <row r="22" spans="2:49">
      <c r="B22" s="585" t="s">
        <v>286</v>
      </c>
      <c r="C22" s="572" t="s">
        <v>287</v>
      </c>
      <c r="D22" s="10">
        <v>1.1723123999999999E-3</v>
      </c>
      <c r="E22" s="11">
        <v>2.13528446E-2</v>
      </c>
      <c r="F22" s="11">
        <v>7.0148043999999996E-3</v>
      </c>
      <c r="G22" s="11">
        <v>1.2431629999999999E-4</v>
      </c>
      <c r="H22" s="11">
        <v>4.3171640999999997E-3</v>
      </c>
      <c r="I22" s="11">
        <v>5.8354393000000001E-3</v>
      </c>
      <c r="J22" s="11">
        <v>5.2771680799999998E-2</v>
      </c>
      <c r="K22" s="11">
        <v>1.8915125999999999E-3</v>
      </c>
      <c r="L22" s="11">
        <v>5.0068699999999999E-4</v>
      </c>
      <c r="M22" s="11">
        <v>7.1996969000000001E-3</v>
      </c>
      <c r="N22" s="11">
        <v>1.0023763E-3</v>
      </c>
      <c r="O22" s="11">
        <v>1.7942851999999999E-3</v>
      </c>
      <c r="P22" s="11">
        <v>2.61218124E-2</v>
      </c>
      <c r="Q22" s="11">
        <v>6.6362505000000004E-3</v>
      </c>
      <c r="R22" s="11">
        <v>8.2938388999999994E-3</v>
      </c>
      <c r="S22" s="11">
        <v>2.5148480000000001E-4</v>
      </c>
      <c r="T22" s="11">
        <v>1.6580830000000001E-3</v>
      </c>
      <c r="U22" s="11">
        <v>4.9479717200000002E-2</v>
      </c>
      <c r="V22" s="11">
        <v>3.56848949E-2</v>
      </c>
      <c r="W22" s="11">
        <v>2.91123597E-2</v>
      </c>
      <c r="X22" s="11">
        <v>2.3050537400000001E-2</v>
      </c>
      <c r="Y22" s="11">
        <v>1.62765835E-2</v>
      </c>
      <c r="Z22" s="11">
        <v>2.7250614100000001E-2</v>
      </c>
      <c r="AA22" s="11">
        <v>2.55799622E-2</v>
      </c>
      <c r="AB22" s="11">
        <v>7.5331510000000001E-3</v>
      </c>
      <c r="AC22" s="11">
        <v>4.0115627000000001E-2</v>
      </c>
      <c r="AD22" s="11">
        <v>7.6752145000000003E-3</v>
      </c>
      <c r="AE22" s="11">
        <v>1.6536954499999999E-2</v>
      </c>
      <c r="AF22" s="11">
        <v>8.3089342400000002E-2</v>
      </c>
      <c r="AG22" s="11">
        <v>4.6222979999999998E-4</v>
      </c>
      <c r="AH22" s="11">
        <v>8.0229870000000003E-4</v>
      </c>
      <c r="AI22" s="11">
        <v>1.350934E-4</v>
      </c>
      <c r="AJ22" s="11">
        <v>2.2843923000000002E-3</v>
      </c>
      <c r="AK22" s="11">
        <v>1.090356E-4</v>
      </c>
      <c r="AL22" s="11">
        <v>2.0827169999999999E-4</v>
      </c>
      <c r="AM22" s="11">
        <v>1.3743509E-3</v>
      </c>
      <c r="AN22" s="11">
        <v>3.39737E-4</v>
      </c>
      <c r="AO22" s="11">
        <v>4.9661766000000003E-3</v>
      </c>
      <c r="AP22" s="11">
        <v>1.5730949999999999E-4</v>
      </c>
      <c r="AQ22" s="11">
        <v>2.8552930000000002E-4</v>
      </c>
      <c r="AR22" s="11">
        <v>2.2085376999999998E-3</v>
      </c>
      <c r="AS22" s="11">
        <v>1.2242348999999999E-3</v>
      </c>
      <c r="AT22" s="11">
        <v>2.1287162999999998E-3</v>
      </c>
      <c r="AU22" s="11">
        <v>3.7701469999999997E-4</v>
      </c>
      <c r="AV22" s="11">
        <v>4.1979037E-3</v>
      </c>
      <c r="AW22" s="12">
        <v>9.0175588000000004E-3</v>
      </c>
    </row>
    <row r="23" spans="2:49">
      <c r="B23" s="585" t="s">
        <v>288</v>
      </c>
      <c r="C23" s="572" t="s">
        <v>289</v>
      </c>
      <c r="D23" s="10">
        <v>0</v>
      </c>
      <c r="E23" s="11">
        <v>2.6877706000000001E-3</v>
      </c>
      <c r="F23" s="11">
        <v>0</v>
      </c>
      <c r="G23" s="11">
        <v>0</v>
      </c>
      <c r="H23" s="11">
        <v>0</v>
      </c>
      <c r="I23" s="11">
        <v>7.4726200000000003E-5</v>
      </c>
      <c r="J23" s="11">
        <v>6.1411291999999996E-3</v>
      </c>
      <c r="K23" s="11">
        <v>0</v>
      </c>
      <c r="L23" s="11">
        <v>0</v>
      </c>
      <c r="M23" s="11">
        <v>1.8635999999999999E-5</v>
      </c>
      <c r="N23" s="11">
        <v>0</v>
      </c>
      <c r="O23" s="11">
        <v>4.6875699999999998E-4</v>
      </c>
      <c r="P23" s="11">
        <v>0</v>
      </c>
      <c r="Q23" s="11">
        <v>0</v>
      </c>
      <c r="R23" s="11">
        <v>8.909953E-4</v>
      </c>
      <c r="S23" s="11">
        <v>2.84376E-5</v>
      </c>
      <c r="T23" s="11">
        <v>1.7592400000000001E-5</v>
      </c>
      <c r="U23" s="11">
        <v>9.1486740000000001E-4</v>
      </c>
      <c r="V23" s="11">
        <v>0.14414940179999999</v>
      </c>
      <c r="W23" s="11">
        <v>3.5736691299999998E-2</v>
      </c>
      <c r="X23" s="11">
        <v>9.9169144000000008E-3</v>
      </c>
      <c r="Y23" s="11">
        <v>2.0232551999999999E-3</v>
      </c>
      <c r="Z23" s="11">
        <v>8.8868552E-3</v>
      </c>
      <c r="AA23" s="11">
        <v>2.3710296E-3</v>
      </c>
      <c r="AB23" s="11">
        <v>5.7914211999999998E-3</v>
      </c>
      <c r="AC23" s="11">
        <v>3.1852775399999998E-2</v>
      </c>
      <c r="AD23" s="11">
        <v>6.6024724E-3</v>
      </c>
      <c r="AE23" s="11">
        <v>8.203711E-4</v>
      </c>
      <c r="AF23" s="11">
        <v>6.7604481000000001E-3</v>
      </c>
      <c r="AG23" s="11">
        <v>0</v>
      </c>
      <c r="AH23" s="11">
        <v>1.0140682099999999E-2</v>
      </c>
      <c r="AI23" s="11">
        <v>0</v>
      </c>
      <c r="AJ23" s="11">
        <v>3.2324000000000002E-6</v>
      </c>
      <c r="AK23" s="11">
        <v>0</v>
      </c>
      <c r="AL23" s="11">
        <v>0</v>
      </c>
      <c r="AM23" s="11">
        <v>5.1227999999999998E-5</v>
      </c>
      <c r="AN23" s="11">
        <v>5.9866000000000004E-6</v>
      </c>
      <c r="AO23" s="11">
        <v>4.0229749999999998E-4</v>
      </c>
      <c r="AP23" s="11">
        <v>0</v>
      </c>
      <c r="AQ23" s="11">
        <v>0</v>
      </c>
      <c r="AR23" s="11">
        <v>0</v>
      </c>
      <c r="AS23" s="11">
        <v>9.9980368999999999E-3</v>
      </c>
      <c r="AT23" s="11">
        <v>5.6439999999999997E-6</v>
      </c>
      <c r="AU23" s="11">
        <v>0</v>
      </c>
      <c r="AV23" s="11">
        <v>0</v>
      </c>
      <c r="AW23" s="12">
        <v>5.1702446999999999E-3</v>
      </c>
    </row>
    <row r="24" spans="2:49">
      <c r="B24" s="586" t="s">
        <v>290</v>
      </c>
      <c r="C24" s="574" t="s">
        <v>291</v>
      </c>
      <c r="D24" s="13">
        <v>0</v>
      </c>
      <c r="E24" s="14">
        <v>2.3891295E-3</v>
      </c>
      <c r="F24" s="14">
        <v>0</v>
      </c>
      <c r="G24" s="14">
        <v>0</v>
      </c>
      <c r="H24" s="14">
        <v>0</v>
      </c>
      <c r="I24" s="14">
        <v>2.0379900000000001E-5</v>
      </c>
      <c r="J24" s="14">
        <v>5.3705690000000004E-4</v>
      </c>
      <c r="K24" s="14">
        <v>0</v>
      </c>
      <c r="L24" s="14">
        <v>0</v>
      </c>
      <c r="M24" s="14">
        <v>0</v>
      </c>
      <c r="N24" s="14">
        <v>3.4564699999999998E-5</v>
      </c>
      <c r="O24" s="14">
        <v>3.2880276E-3</v>
      </c>
      <c r="P24" s="14">
        <v>0</v>
      </c>
      <c r="Q24" s="14">
        <v>0</v>
      </c>
      <c r="R24" s="14">
        <v>1.1848341000000001E-3</v>
      </c>
      <c r="S24" s="14">
        <v>3.4604899999999998E-5</v>
      </c>
      <c r="T24" s="14">
        <v>1.407391E-4</v>
      </c>
      <c r="U24" s="14">
        <v>5.0356140000000005E-4</v>
      </c>
      <c r="V24" s="14">
        <v>4.6556918999999999E-3</v>
      </c>
      <c r="W24" s="14">
        <v>0.15252935309999999</v>
      </c>
      <c r="X24" s="14">
        <v>3.1633509E-3</v>
      </c>
      <c r="Y24" s="14">
        <v>3.5624615E-3</v>
      </c>
      <c r="Z24" s="14">
        <v>2.5729332E-3</v>
      </c>
      <c r="AA24" s="14">
        <v>9.1916559999999999E-4</v>
      </c>
      <c r="AB24" s="14">
        <v>7.3000440000000005E-4</v>
      </c>
      <c r="AC24" s="14">
        <v>3.1626528E-3</v>
      </c>
      <c r="AD24" s="14">
        <v>9.0672249999999995E-4</v>
      </c>
      <c r="AE24" s="14">
        <v>1.835041E-4</v>
      </c>
      <c r="AF24" s="14">
        <v>7.2224999999999994E-5</v>
      </c>
      <c r="AG24" s="14">
        <v>5.4701999999999997E-6</v>
      </c>
      <c r="AH24" s="14">
        <v>2.612135E-4</v>
      </c>
      <c r="AI24" s="14">
        <v>0</v>
      </c>
      <c r="AJ24" s="14">
        <v>2.7706000000000002E-6</v>
      </c>
      <c r="AK24" s="14">
        <v>0</v>
      </c>
      <c r="AL24" s="14">
        <v>0</v>
      </c>
      <c r="AM24" s="14">
        <v>5.2828899999999998E-5</v>
      </c>
      <c r="AN24" s="14">
        <v>1.4966E-6</v>
      </c>
      <c r="AO24" s="14">
        <v>1.8030099999999999E-5</v>
      </c>
      <c r="AP24" s="14">
        <v>0</v>
      </c>
      <c r="AQ24" s="14">
        <v>0</v>
      </c>
      <c r="AR24" s="14">
        <v>0</v>
      </c>
      <c r="AS24" s="14">
        <v>1.46836798E-2</v>
      </c>
      <c r="AT24" s="14">
        <v>7.5252999999999998E-6</v>
      </c>
      <c r="AU24" s="14">
        <v>0</v>
      </c>
      <c r="AV24" s="14">
        <v>0</v>
      </c>
      <c r="AW24" s="15">
        <v>6.0525730000000003E-3</v>
      </c>
    </row>
    <row r="25" spans="2:49">
      <c r="B25" s="587" t="s">
        <v>292</v>
      </c>
      <c r="C25" s="575" t="s">
        <v>293</v>
      </c>
      <c r="D25" s="480">
        <v>3.3827919999999999E-4</v>
      </c>
      <c r="E25" s="481">
        <v>0</v>
      </c>
      <c r="F25" s="481">
        <v>0</v>
      </c>
      <c r="G25" s="481">
        <v>0</v>
      </c>
      <c r="H25" s="481">
        <v>0</v>
      </c>
      <c r="I25" s="481">
        <v>0</v>
      </c>
      <c r="J25" s="481">
        <v>0</v>
      </c>
      <c r="K25" s="481">
        <v>0</v>
      </c>
      <c r="L25" s="481">
        <v>0</v>
      </c>
      <c r="M25" s="481">
        <v>3.106E-6</v>
      </c>
      <c r="N25" s="481">
        <v>0</v>
      </c>
      <c r="O25" s="481">
        <v>0</v>
      </c>
      <c r="P25" s="481">
        <v>0</v>
      </c>
      <c r="Q25" s="481">
        <v>0</v>
      </c>
      <c r="R25" s="481">
        <v>0</v>
      </c>
      <c r="S25" s="481">
        <v>0</v>
      </c>
      <c r="T25" s="481">
        <v>0</v>
      </c>
      <c r="U25" s="481">
        <v>1.15319E-5</v>
      </c>
      <c r="V25" s="481">
        <v>1.7016226000000001E-3</v>
      </c>
      <c r="W25" s="481">
        <v>4.7611205000000004E-3</v>
      </c>
      <c r="X25" s="481">
        <v>6.8633280000000005E-2</v>
      </c>
      <c r="Y25" s="481">
        <v>2.0197729999999999E-4</v>
      </c>
      <c r="Z25" s="481">
        <v>7.4257819999999999E-4</v>
      </c>
      <c r="AA25" s="481">
        <v>1.984562E-4</v>
      </c>
      <c r="AB25" s="481">
        <v>2.0362019999999999E-4</v>
      </c>
      <c r="AC25" s="481">
        <v>1.3839614999999999E-3</v>
      </c>
      <c r="AD25" s="481">
        <v>1.2515325E-3</v>
      </c>
      <c r="AE25" s="481">
        <v>3.1303629999999998E-4</v>
      </c>
      <c r="AF25" s="481">
        <v>1.166712E-4</v>
      </c>
      <c r="AG25" s="481">
        <v>0</v>
      </c>
      <c r="AH25" s="481">
        <v>7.4632400000000001E-5</v>
      </c>
      <c r="AI25" s="481">
        <v>1.92991E-5</v>
      </c>
      <c r="AJ25" s="481">
        <v>6.3770890000000005E-4</v>
      </c>
      <c r="AK25" s="481">
        <v>8.2811999999999996E-6</v>
      </c>
      <c r="AL25" s="481">
        <v>0</v>
      </c>
      <c r="AM25" s="481">
        <v>2.0811399999999999E-5</v>
      </c>
      <c r="AN25" s="481">
        <v>1.5265710000000001E-4</v>
      </c>
      <c r="AO25" s="481">
        <v>3.7130818999999999E-3</v>
      </c>
      <c r="AP25" s="481">
        <v>0</v>
      </c>
      <c r="AQ25" s="481">
        <v>9.7363611999999999E-3</v>
      </c>
      <c r="AR25" s="481">
        <v>0</v>
      </c>
      <c r="AS25" s="481">
        <v>5.3630765999999998E-3</v>
      </c>
      <c r="AT25" s="481">
        <v>1.2736552999999999E-3</v>
      </c>
      <c r="AU25" s="481">
        <v>2.4757296799999998E-2</v>
      </c>
      <c r="AV25" s="481">
        <v>0</v>
      </c>
      <c r="AW25" s="482">
        <v>1.8016977999999999E-3</v>
      </c>
    </row>
    <row r="26" spans="2:49">
      <c r="B26" s="585" t="s">
        <v>294</v>
      </c>
      <c r="C26" s="572" t="s">
        <v>295</v>
      </c>
      <c r="D26" s="10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2.3350299999999999E-5</v>
      </c>
      <c r="K26" s="11">
        <v>0</v>
      </c>
      <c r="L26" s="11">
        <v>6.6370139999999997E-4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1.0278999999999999E-6</v>
      </c>
      <c r="T26" s="11">
        <v>1.275448E-4</v>
      </c>
      <c r="U26" s="11">
        <v>7.6879599999999995E-5</v>
      </c>
      <c r="V26" s="11">
        <v>5.9212531999999997E-3</v>
      </c>
      <c r="W26" s="11">
        <v>5.3407024000000003E-3</v>
      </c>
      <c r="X26" s="11">
        <v>8.0021343100000003E-2</v>
      </c>
      <c r="Y26" s="11">
        <v>0.2811454202</v>
      </c>
      <c r="Z26" s="11">
        <v>0.1141282533</v>
      </c>
      <c r="AA26" s="11">
        <v>0.2905712406</v>
      </c>
      <c r="AB26" s="11">
        <v>1.0930540399999999E-2</v>
      </c>
      <c r="AC26" s="11">
        <v>8.3519059999999997E-4</v>
      </c>
      <c r="AD26" s="11">
        <v>4.6357784999999999E-3</v>
      </c>
      <c r="AE26" s="11">
        <v>8.3440376999999993E-3</v>
      </c>
      <c r="AF26" s="11">
        <v>2.370463E-4</v>
      </c>
      <c r="AG26" s="11">
        <v>5.4701999999999997E-6</v>
      </c>
      <c r="AH26" s="11">
        <v>1.86581E-5</v>
      </c>
      <c r="AI26" s="11">
        <v>0</v>
      </c>
      <c r="AJ26" s="11">
        <v>1.80092E-5</v>
      </c>
      <c r="AK26" s="11">
        <v>4.1405900000000003E-5</v>
      </c>
      <c r="AL26" s="11">
        <v>0</v>
      </c>
      <c r="AM26" s="11">
        <v>3.2017000000000002E-6</v>
      </c>
      <c r="AN26" s="11">
        <v>9.0546629999999995E-4</v>
      </c>
      <c r="AO26" s="11">
        <v>2.4723828999999998E-3</v>
      </c>
      <c r="AP26" s="11">
        <v>1.2330721E-3</v>
      </c>
      <c r="AQ26" s="11">
        <v>2.5212000000000001E-6</v>
      </c>
      <c r="AR26" s="11">
        <v>0</v>
      </c>
      <c r="AS26" s="11">
        <v>1.23058803E-2</v>
      </c>
      <c r="AT26" s="11">
        <v>8.4659999999999999E-6</v>
      </c>
      <c r="AU26" s="11">
        <v>3.3397216399999999E-2</v>
      </c>
      <c r="AV26" s="11">
        <v>0</v>
      </c>
      <c r="AW26" s="12">
        <v>8.2378063000000008E-3</v>
      </c>
    </row>
    <row r="27" spans="2:49">
      <c r="B27" s="585" t="s">
        <v>296</v>
      </c>
      <c r="C27" s="572" t="s">
        <v>297</v>
      </c>
      <c r="D27" s="10">
        <v>2.2163120000000001E-4</v>
      </c>
      <c r="E27" s="11">
        <v>0</v>
      </c>
      <c r="F27" s="11">
        <v>0</v>
      </c>
      <c r="G27" s="11">
        <v>0</v>
      </c>
      <c r="H27" s="11">
        <v>0</v>
      </c>
      <c r="I27" s="11">
        <v>1.35866E-5</v>
      </c>
      <c r="J27" s="11">
        <v>5.8375750000000002E-4</v>
      </c>
      <c r="K27" s="11">
        <v>0</v>
      </c>
      <c r="L27" s="11">
        <v>1.16439E-5</v>
      </c>
      <c r="M27" s="11">
        <v>3.106E-6</v>
      </c>
      <c r="N27" s="11">
        <v>0</v>
      </c>
      <c r="O27" s="11">
        <v>2.0185699999999999E-5</v>
      </c>
      <c r="P27" s="11">
        <v>0</v>
      </c>
      <c r="Q27" s="11">
        <v>0</v>
      </c>
      <c r="R27" s="11">
        <v>5.6872E-5</v>
      </c>
      <c r="S27" s="11">
        <v>0</v>
      </c>
      <c r="T27" s="11">
        <v>1.7592400000000001E-5</v>
      </c>
      <c r="U27" s="11">
        <v>3.6133420000000001E-4</v>
      </c>
      <c r="V27" s="11">
        <v>1.6583443400000002E-2</v>
      </c>
      <c r="W27" s="11">
        <v>1.4630356299999999E-2</v>
      </c>
      <c r="X27" s="11">
        <v>1.0168458E-2</v>
      </c>
      <c r="Y27" s="11">
        <v>1.7638188999999999E-2</v>
      </c>
      <c r="Z27" s="11">
        <v>9.8000256899999999E-2</v>
      </c>
      <c r="AA27" s="11">
        <v>1.8811560599999999E-2</v>
      </c>
      <c r="AB27" s="11">
        <v>3.1686254300000001E-2</v>
      </c>
      <c r="AC27" s="11">
        <v>1.5767533E-2</v>
      </c>
      <c r="AD27" s="11">
        <v>6.4619943000000001E-3</v>
      </c>
      <c r="AE27" s="11">
        <v>1.3816777E-3</v>
      </c>
      <c r="AF27" s="11">
        <v>5.6650351000000002E-3</v>
      </c>
      <c r="AG27" s="11">
        <v>2.7350999999999999E-6</v>
      </c>
      <c r="AH27" s="11">
        <v>1.3060679999999999E-4</v>
      </c>
      <c r="AI27" s="11">
        <v>0</v>
      </c>
      <c r="AJ27" s="11">
        <v>1.228317E-4</v>
      </c>
      <c r="AK27" s="11">
        <v>1.3801999999999999E-6</v>
      </c>
      <c r="AL27" s="11">
        <v>6.8963999999999997E-6</v>
      </c>
      <c r="AM27" s="11">
        <v>1.216665E-4</v>
      </c>
      <c r="AN27" s="11">
        <v>1.4667059999999999E-4</v>
      </c>
      <c r="AO27" s="11">
        <v>1.5235468E-3</v>
      </c>
      <c r="AP27" s="11">
        <v>2.7260469999999999E-4</v>
      </c>
      <c r="AQ27" s="11">
        <v>4.53821E-5</v>
      </c>
      <c r="AR27" s="11">
        <v>0</v>
      </c>
      <c r="AS27" s="11">
        <v>6.5173551999999999E-3</v>
      </c>
      <c r="AT27" s="11">
        <v>1.034727E-4</v>
      </c>
      <c r="AU27" s="11">
        <v>0</v>
      </c>
      <c r="AV27" s="11">
        <v>6.1125790000000001E-4</v>
      </c>
      <c r="AW27" s="12">
        <v>6.1748131E-3</v>
      </c>
    </row>
    <row r="28" spans="2:49">
      <c r="B28" s="585" t="s">
        <v>298</v>
      </c>
      <c r="C28" s="572" t="s">
        <v>299</v>
      </c>
      <c r="D28" s="10">
        <v>0</v>
      </c>
      <c r="E28" s="11">
        <v>0</v>
      </c>
      <c r="F28" s="11">
        <v>5.9147000000000003E-6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6.212E-6</v>
      </c>
      <c r="N28" s="11">
        <v>0</v>
      </c>
      <c r="O28" s="11">
        <v>0</v>
      </c>
      <c r="P28" s="11">
        <v>0</v>
      </c>
      <c r="Q28" s="11">
        <v>0</v>
      </c>
      <c r="R28" s="11">
        <v>9.4786999999999996E-6</v>
      </c>
      <c r="S28" s="11">
        <v>0</v>
      </c>
      <c r="T28" s="11">
        <v>0</v>
      </c>
      <c r="U28" s="11">
        <v>2.3063900000000001E-5</v>
      </c>
      <c r="V28" s="11">
        <v>5.1147040000000001E-4</v>
      </c>
      <c r="W28" s="11">
        <v>2.6401780000000002E-4</v>
      </c>
      <c r="X28" s="11">
        <v>3.0490100000000001E-5</v>
      </c>
      <c r="Y28" s="11">
        <v>3.1341299999999998E-5</v>
      </c>
      <c r="Z28" s="11">
        <v>2.4083600000000001E-5</v>
      </c>
      <c r="AA28" s="11">
        <v>5.5985543999999996E-3</v>
      </c>
      <c r="AB28" s="11">
        <v>5.5344054000000002E-3</v>
      </c>
      <c r="AC28" s="11">
        <v>3.0615633999999999E-3</v>
      </c>
      <c r="AD28" s="11">
        <v>5.1082959999999996E-4</v>
      </c>
      <c r="AE28" s="11">
        <v>2.1588699999999999E-5</v>
      </c>
      <c r="AF28" s="11">
        <v>7.5188109999999996E-4</v>
      </c>
      <c r="AG28" s="11">
        <v>5.4701999999999997E-6</v>
      </c>
      <c r="AH28" s="11">
        <v>0</v>
      </c>
      <c r="AI28" s="11">
        <v>9.6494999999999997E-6</v>
      </c>
      <c r="AJ28" s="11">
        <v>1.1128739999999999E-4</v>
      </c>
      <c r="AK28" s="11">
        <v>6.6249500000000003E-5</v>
      </c>
      <c r="AL28" s="11">
        <v>2.41374E-5</v>
      </c>
      <c r="AM28" s="11">
        <v>4.6425399999999998E-5</v>
      </c>
      <c r="AN28" s="11">
        <v>1.212277E-4</v>
      </c>
      <c r="AO28" s="11">
        <v>9.6235869999999999E-4</v>
      </c>
      <c r="AP28" s="11">
        <v>4.7876800000000002E-5</v>
      </c>
      <c r="AQ28" s="11">
        <v>9.4545999999999992E-6</v>
      </c>
      <c r="AR28" s="11">
        <v>2.98451E-5</v>
      </c>
      <c r="AS28" s="11">
        <v>1.1521370999999999E-3</v>
      </c>
      <c r="AT28" s="11">
        <v>6.3965000000000002E-5</v>
      </c>
      <c r="AU28" s="11">
        <v>0</v>
      </c>
      <c r="AV28" s="11">
        <v>0</v>
      </c>
      <c r="AW28" s="12">
        <v>8.0334969999999999E-4</v>
      </c>
    </row>
    <row r="29" spans="2:49">
      <c r="B29" s="586" t="s">
        <v>300</v>
      </c>
      <c r="C29" s="574" t="s">
        <v>301</v>
      </c>
      <c r="D29" s="477">
        <v>0</v>
      </c>
      <c r="E29" s="478">
        <v>0</v>
      </c>
      <c r="F29" s="478">
        <v>0</v>
      </c>
      <c r="G29" s="478">
        <v>0</v>
      </c>
      <c r="H29" s="478">
        <v>0</v>
      </c>
      <c r="I29" s="478">
        <v>0</v>
      </c>
      <c r="J29" s="478">
        <v>0</v>
      </c>
      <c r="K29" s="478">
        <v>0</v>
      </c>
      <c r="L29" s="478">
        <v>0</v>
      </c>
      <c r="M29" s="478">
        <v>0</v>
      </c>
      <c r="N29" s="478">
        <v>0</v>
      </c>
      <c r="O29" s="478">
        <v>0</v>
      </c>
      <c r="P29" s="478">
        <v>0</v>
      </c>
      <c r="Q29" s="478">
        <v>0</v>
      </c>
      <c r="R29" s="478">
        <v>0</v>
      </c>
      <c r="S29" s="478">
        <v>0</v>
      </c>
      <c r="T29" s="478">
        <v>0</v>
      </c>
      <c r="U29" s="478">
        <v>0</v>
      </c>
      <c r="V29" s="478">
        <v>0</v>
      </c>
      <c r="W29" s="478">
        <v>8.0714000000000003E-4</v>
      </c>
      <c r="X29" s="478">
        <v>0</v>
      </c>
      <c r="Y29" s="478">
        <v>0</v>
      </c>
      <c r="Z29" s="478">
        <v>0</v>
      </c>
      <c r="AA29" s="478">
        <v>0</v>
      </c>
      <c r="AB29" s="478">
        <v>0.44461729360000002</v>
      </c>
      <c r="AC29" s="478">
        <v>0</v>
      </c>
      <c r="AD29" s="478">
        <v>1.7827952599999999E-2</v>
      </c>
      <c r="AE29" s="478">
        <v>0</v>
      </c>
      <c r="AF29" s="478">
        <v>0</v>
      </c>
      <c r="AG29" s="478">
        <v>0</v>
      </c>
      <c r="AH29" s="478">
        <v>0</v>
      </c>
      <c r="AI29" s="478">
        <v>0</v>
      </c>
      <c r="AJ29" s="478">
        <v>0</v>
      </c>
      <c r="AK29" s="478">
        <v>0</v>
      </c>
      <c r="AL29" s="478">
        <v>0</v>
      </c>
      <c r="AM29" s="478">
        <v>1.6809200000000002E-5</v>
      </c>
      <c r="AN29" s="478">
        <v>0</v>
      </c>
      <c r="AO29" s="478">
        <v>1.6553922E-3</v>
      </c>
      <c r="AP29" s="478">
        <v>0</v>
      </c>
      <c r="AQ29" s="478">
        <v>0</v>
      </c>
      <c r="AR29" s="478">
        <v>0</v>
      </c>
      <c r="AS29" s="478">
        <v>2.8468635700000001E-2</v>
      </c>
      <c r="AT29" s="478">
        <v>0</v>
      </c>
      <c r="AU29" s="478">
        <v>0</v>
      </c>
      <c r="AV29" s="478">
        <v>0</v>
      </c>
      <c r="AW29" s="479">
        <v>4.6520644399999998E-2</v>
      </c>
    </row>
    <row r="30" spans="2:49">
      <c r="B30" s="587" t="s">
        <v>302</v>
      </c>
      <c r="C30" s="575" t="s">
        <v>303</v>
      </c>
      <c r="D30" s="16">
        <v>6.9697181999999998E-3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0.1046443339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3.4714968E-3</v>
      </c>
      <c r="AN30" s="17">
        <v>0</v>
      </c>
      <c r="AO30" s="17">
        <v>1.4818520999999999E-3</v>
      </c>
      <c r="AP30" s="17">
        <v>5.6670499999999999E-5</v>
      </c>
      <c r="AQ30" s="17">
        <v>0</v>
      </c>
      <c r="AR30" s="17">
        <v>0</v>
      </c>
      <c r="AS30" s="17">
        <v>1.4276999999999999E-6</v>
      </c>
      <c r="AT30" s="17">
        <v>1.8813000000000001E-6</v>
      </c>
      <c r="AU30" s="17">
        <v>0</v>
      </c>
      <c r="AV30" s="17">
        <v>0</v>
      </c>
      <c r="AW30" s="18">
        <v>2.0220592000000002E-3</v>
      </c>
    </row>
    <row r="31" spans="2:49">
      <c r="B31" s="585" t="s">
        <v>304</v>
      </c>
      <c r="C31" s="572" t="s">
        <v>305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0.30500357579999998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4.6873612000000002E-3</v>
      </c>
      <c r="AN31" s="11">
        <v>0</v>
      </c>
      <c r="AO31" s="11">
        <v>9.9008003999999997E-3</v>
      </c>
      <c r="AP31" s="11">
        <v>0</v>
      </c>
      <c r="AQ31" s="11">
        <v>0</v>
      </c>
      <c r="AR31" s="11">
        <v>0</v>
      </c>
      <c r="AS31" s="11">
        <v>5.8035159999999999E-4</v>
      </c>
      <c r="AT31" s="11">
        <v>5.6439999999999997E-6</v>
      </c>
      <c r="AU31" s="11">
        <v>0</v>
      </c>
      <c r="AV31" s="11">
        <v>0</v>
      </c>
      <c r="AW31" s="12">
        <v>1.5789286E-3</v>
      </c>
    </row>
    <row r="32" spans="2:49">
      <c r="B32" s="585" t="s">
        <v>306</v>
      </c>
      <c r="C32" s="572" t="s">
        <v>307</v>
      </c>
      <c r="D32" s="10">
        <v>2.5895857E-3</v>
      </c>
      <c r="E32" s="11">
        <v>1.6425265E-3</v>
      </c>
      <c r="F32" s="11">
        <v>5.5450080000000004E-4</v>
      </c>
      <c r="G32" s="11">
        <v>5.2212829999999995E-4</v>
      </c>
      <c r="H32" s="11">
        <v>2.2081891999999999E-2</v>
      </c>
      <c r="I32" s="11">
        <v>6.7661205000000002E-3</v>
      </c>
      <c r="J32" s="11">
        <v>8.4294586999999997E-3</v>
      </c>
      <c r="K32" s="11">
        <v>2.3229866700000001E-2</v>
      </c>
      <c r="L32" s="11">
        <v>4.6575500000000002E-5</v>
      </c>
      <c r="M32" s="11">
        <v>7.8271079999999999E-4</v>
      </c>
      <c r="N32" s="11">
        <v>1.3981421500000001E-2</v>
      </c>
      <c r="O32" s="11">
        <v>1.9153995000000001E-3</v>
      </c>
      <c r="P32" s="11">
        <v>2.802247E-4</v>
      </c>
      <c r="Q32" s="11">
        <v>1.3687266700000001E-2</v>
      </c>
      <c r="R32" s="11">
        <v>3.2322275E-3</v>
      </c>
      <c r="S32" s="11">
        <v>6.8065341999999996E-3</v>
      </c>
      <c r="T32" s="11">
        <v>3.0487617200000001E-2</v>
      </c>
      <c r="U32" s="11">
        <v>4.574337E-4</v>
      </c>
      <c r="V32" s="11">
        <v>4.91798E-5</v>
      </c>
      <c r="W32" s="11">
        <v>9.2154770000000001E-4</v>
      </c>
      <c r="X32" s="11">
        <v>2.7288665000000001E-3</v>
      </c>
      <c r="Y32" s="11">
        <v>8.7059180000000004E-4</v>
      </c>
      <c r="Z32" s="11">
        <v>1.3005154000000001E-3</v>
      </c>
      <c r="AA32" s="11">
        <v>1.8696665E-3</v>
      </c>
      <c r="AB32" s="11">
        <v>7.5749910000000005E-4</v>
      </c>
      <c r="AC32" s="11">
        <v>4.8378480000000002E-4</v>
      </c>
      <c r="AD32" s="11">
        <v>1.5324889999999999E-4</v>
      </c>
      <c r="AE32" s="11">
        <v>2.4967347099999999E-2</v>
      </c>
      <c r="AF32" s="11">
        <v>2.6482510999999999E-3</v>
      </c>
      <c r="AG32" s="11">
        <v>7.5050804E-3</v>
      </c>
      <c r="AH32" s="11">
        <v>6.4370479999999999E-4</v>
      </c>
      <c r="AI32" s="11">
        <v>4.5352789999999999E-4</v>
      </c>
      <c r="AJ32" s="11">
        <v>2.6782850000000002E-4</v>
      </c>
      <c r="AK32" s="11">
        <v>2.1945140000000001E-4</v>
      </c>
      <c r="AL32" s="11">
        <v>6.2067999999999996E-6</v>
      </c>
      <c r="AM32" s="11">
        <v>2.9536139999999998E-4</v>
      </c>
      <c r="AN32" s="11">
        <v>2.8271502000000001E-3</v>
      </c>
      <c r="AO32" s="11">
        <v>1.3218346E-3</v>
      </c>
      <c r="AP32" s="11">
        <v>4.5551365000000002E-3</v>
      </c>
      <c r="AQ32" s="11">
        <v>6.4417439999999999E-4</v>
      </c>
      <c r="AR32" s="11">
        <v>4.6558362000000001E-3</v>
      </c>
      <c r="AS32" s="11">
        <v>2.9688586999999998E-3</v>
      </c>
      <c r="AT32" s="11">
        <v>3.1596810000000001E-3</v>
      </c>
      <c r="AU32" s="11">
        <v>0.15177982340000001</v>
      </c>
      <c r="AV32" s="11">
        <v>2.8765079999999997E-4</v>
      </c>
      <c r="AW32" s="12">
        <v>2.8605639999999999E-3</v>
      </c>
    </row>
    <row r="33" spans="2:49">
      <c r="B33" s="585" t="s">
        <v>308</v>
      </c>
      <c r="C33" s="572" t="s">
        <v>309</v>
      </c>
      <c r="D33" s="10">
        <v>8.3986559999999996E-4</v>
      </c>
      <c r="E33" s="11">
        <v>1.3438853000000001E-3</v>
      </c>
      <c r="F33" s="11">
        <v>1.9074829999999999E-4</v>
      </c>
      <c r="G33" s="11">
        <v>1.0442565999999999E-3</v>
      </c>
      <c r="H33" s="11">
        <v>8.178479E-4</v>
      </c>
      <c r="I33" s="11">
        <v>2.5135190000000001E-4</v>
      </c>
      <c r="J33" s="11">
        <v>6.7715869999999999E-4</v>
      </c>
      <c r="K33" s="11">
        <v>2.6411442999999999E-3</v>
      </c>
      <c r="L33" s="11">
        <v>5.5890639999999999E-4</v>
      </c>
      <c r="M33" s="11">
        <v>1.7642052999999999E-3</v>
      </c>
      <c r="N33" s="11">
        <v>7.6042340000000001E-4</v>
      </c>
      <c r="O33" s="11">
        <v>1.3614139E-3</v>
      </c>
      <c r="P33" s="11">
        <v>6.8228609999999997E-4</v>
      </c>
      <c r="Q33" s="11">
        <v>0</v>
      </c>
      <c r="R33" s="11">
        <v>2.1516588000000001E-3</v>
      </c>
      <c r="S33" s="11">
        <v>1.1669715000000001E-3</v>
      </c>
      <c r="T33" s="11">
        <v>1.1083207999999999E-3</v>
      </c>
      <c r="U33" s="11">
        <v>1.2915775000000001E-3</v>
      </c>
      <c r="V33" s="11">
        <v>5.1147040000000001E-4</v>
      </c>
      <c r="W33" s="11">
        <v>6.2609929999999996E-4</v>
      </c>
      <c r="X33" s="11">
        <v>7.3938560000000005E-4</v>
      </c>
      <c r="Y33" s="11">
        <v>1.0238159000000001E-3</v>
      </c>
      <c r="Z33" s="11">
        <v>7.2250850000000002E-4</v>
      </c>
      <c r="AA33" s="11">
        <v>8.4605019999999995E-4</v>
      </c>
      <c r="AB33" s="11">
        <v>1.6935149999999999E-4</v>
      </c>
      <c r="AC33" s="11">
        <v>4.1639189999999999E-4</v>
      </c>
      <c r="AD33" s="11">
        <v>1.5580302E-3</v>
      </c>
      <c r="AE33" s="11">
        <v>3.8859680000000001E-4</v>
      </c>
      <c r="AF33" s="11">
        <v>2.305645E-4</v>
      </c>
      <c r="AG33" s="11">
        <v>5.8777033000000003E-3</v>
      </c>
      <c r="AH33" s="11">
        <v>1.21557579E-2</v>
      </c>
      <c r="AI33" s="11">
        <v>1.0421491000000001E-3</v>
      </c>
      <c r="AJ33" s="11">
        <v>9.4848230000000005E-4</v>
      </c>
      <c r="AK33" s="11">
        <v>9.7994019999999996E-4</v>
      </c>
      <c r="AL33" s="11">
        <v>2.4185723E-3</v>
      </c>
      <c r="AM33" s="11">
        <v>1.949065E-3</v>
      </c>
      <c r="AN33" s="11">
        <v>1.3110553999999999E-3</v>
      </c>
      <c r="AO33" s="11">
        <v>2.5816906E-3</v>
      </c>
      <c r="AP33" s="11">
        <v>1.9453618000000001E-3</v>
      </c>
      <c r="AQ33" s="11">
        <v>8.023816E-4</v>
      </c>
      <c r="AR33" s="11">
        <v>6.3669560000000004E-4</v>
      </c>
      <c r="AS33" s="11">
        <v>4.1831000000000003E-4</v>
      </c>
      <c r="AT33" s="11">
        <v>7.3465640000000001E-4</v>
      </c>
      <c r="AU33" s="11">
        <v>0</v>
      </c>
      <c r="AV33" s="11">
        <v>0</v>
      </c>
      <c r="AW33" s="12">
        <v>1.1550209E-3</v>
      </c>
    </row>
    <row r="34" spans="2:49">
      <c r="B34" s="586" t="s">
        <v>310</v>
      </c>
      <c r="C34" s="574" t="s">
        <v>311</v>
      </c>
      <c r="D34" s="13">
        <v>5.7099196999999997E-3</v>
      </c>
      <c r="E34" s="14">
        <v>1.4633417900000001E-2</v>
      </c>
      <c r="F34" s="14">
        <v>9.4989679000000004E-3</v>
      </c>
      <c r="G34" s="14">
        <v>3.2123321699999999E-2</v>
      </c>
      <c r="H34" s="14">
        <v>1.4520151199999999E-2</v>
      </c>
      <c r="I34" s="14">
        <v>9.4970244999999995E-3</v>
      </c>
      <c r="J34" s="14">
        <v>7.0984916000000004E-3</v>
      </c>
      <c r="K34" s="14">
        <v>6.4686244300000001E-2</v>
      </c>
      <c r="L34" s="14">
        <v>1.3460329300000001E-2</v>
      </c>
      <c r="M34" s="14">
        <v>2.5357344699999999E-2</v>
      </c>
      <c r="N34" s="14">
        <v>7.8980340999999996E-3</v>
      </c>
      <c r="O34" s="14">
        <v>2.14731082E-2</v>
      </c>
      <c r="P34" s="14">
        <v>1.7581051899999998E-2</v>
      </c>
      <c r="Q34" s="14">
        <v>5.8067192000000002E-3</v>
      </c>
      <c r="R34" s="14">
        <v>2.8350710899999999E-2</v>
      </c>
      <c r="S34" s="14">
        <v>1.9135797E-2</v>
      </c>
      <c r="T34" s="14">
        <v>2.06886542E-2</v>
      </c>
      <c r="U34" s="14">
        <v>1.4783949100000001E-2</v>
      </c>
      <c r="V34" s="14">
        <v>7.0622256000000003E-3</v>
      </c>
      <c r="W34" s="14">
        <v>5.8071338000000002E-3</v>
      </c>
      <c r="X34" s="14">
        <v>4.4972939999999998E-3</v>
      </c>
      <c r="Y34" s="14">
        <v>2.09011669E-2</v>
      </c>
      <c r="Z34" s="14">
        <v>7.1207231999999999E-3</v>
      </c>
      <c r="AA34" s="14">
        <v>3.9064540000000002E-3</v>
      </c>
      <c r="AB34" s="14">
        <v>7.9300311999999998E-3</v>
      </c>
      <c r="AC34" s="14">
        <v>1.14158768E-2</v>
      </c>
      <c r="AD34" s="14">
        <v>2.25275848E-2</v>
      </c>
      <c r="AE34" s="14">
        <v>1.0934683299999999E-2</v>
      </c>
      <c r="AF34" s="14">
        <v>1.9926700999999998E-3</v>
      </c>
      <c r="AG34" s="14">
        <v>5.5700059400000002E-2</v>
      </c>
      <c r="AH34" s="14">
        <v>2.8229718599999998E-2</v>
      </c>
      <c r="AI34" s="14">
        <v>4.3712366799999999E-2</v>
      </c>
      <c r="AJ34" s="14">
        <v>1.2028731500000001E-2</v>
      </c>
      <c r="AK34" s="14">
        <v>2.9936482999999999E-3</v>
      </c>
      <c r="AL34" s="14">
        <v>2.1275437000000002E-3</v>
      </c>
      <c r="AM34" s="14">
        <v>5.1564174999999997E-3</v>
      </c>
      <c r="AN34" s="14">
        <v>3.6712543999999998E-3</v>
      </c>
      <c r="AO34" s="14">
        <v>7.4847617000000002E-3</v>
      </c>
      <c r="AP34" s="14">
        <v>1.1786489000000001E-2</v>
      </c>
      <c r="AQ34" s="14">
        <v>7.4300657999999999E-3</v>
      </c>
      <c r="AR34" s="14">
        <v>3.0541489999999999E-3</v>
      </c>
      <c r="AS34" s="14">
        <v>3.2972248999999999E-3</v>
      </c>
      <c r="AT34" s="14">
        <v>2.2476158900000001E-2</v>
      </c>
      <c r="AU34" s="14">
        <v>0</v>
      </c>
      <c r="AV34" s="14">
        <v>2.0944573000000002E-3</v>
      </c>
      <c r="AW34" s="15">
        <v>1.12531169E-2</v>
      </c>
    </row>
    <row r="35" spans="2:49">
      <c r="B35" s="587" t="s">
        <v>312</v>
      </c>
      <c r="C35" s="575" t="s">
        <v>313</v>
      </c>
      <c r="D35" s="480">
        <v>6.8239080000000001E-4</v>
      </c>
      <c r="E35" s="481">
        <v>1.9411677E-3</v>
      </c>
      <c r="F35" s="481">
        <v>1.9666293999999998E-3</v>
      </c>
      <c r="G35" s="481">
        <v>1.9641969E-3</v>
      </c>
      <c r="H35" s="481">
        <v>1.2602901000000001E-3</v>
      </c>
      <c r="I35" s="481">
        <v>4.483574E-4</v>
      </c>
      <c r="J35" s="481">
        <v>5.8375750000000002E-4</v>
      </c>
      <c r="K35" s="481">
        <v>4.6285400000000004E-3</v>
      </c>
      <c r="L35" s="481">
        <v>5.0068699999999999E-4</v>
      </c>
      <c r="M35" s="481">
        <v>3.0500873E-3</v>
      </c>
      <c r="N35" s="481">
        <v>1.9961114999999998E-3</v>
      </c>
      <c r="O35" s="481">
        <v>1.1034854000000001E-3</v>
      </c>
      <c r="P35" s="481">
        <v>6.5791880000000001E-4</v>
      </c>
      <c r="Q35" s="481">
        <v>0</v>
      </c>
      <c r="R35" s="481">
        <v>1.0142180000000001E-3</v>
      </c>
      <c r="S35" s="481">
        <v>7.1299700000000004E-4</v>
      </c>
      <c r="T35" s="481">
        <v>7.4767669999999998E-4</v>
      </c>
      <c r="U35" s="481">
        <v>6.9191649999999995E-4</v>
      </c>
      <c r="V35" s="481">
        <v>5.1147040000000001E-4</v>
      </c>
      <c r="W35" s="481">
        <v>5.280355E-4</v>
      </c>
      <c r="X35" s="481">
        <v>1.8294076999999999E-3</v>
      </c>
      <c r="Y35" s="481">
        <v>2.1486205000000001E-3</v>
      </c>
      <c r="Z35" s="481">
        <v>7.0645280000000005E-4</v>
      </c>
      <c r="AA35" s="481">
        <v>2.7157169999999999E-4</v>
      </c>
      <c r="AB35" s="481">
        <v>3.5145409999999999E-4</v>
      </c>
      <c r="AC35" s="481">
        <v>6.6911529999999996E-4</v>
      </c>
      <c r="AD35" s="481">
        <v>8.5563960000000004E-4</v>
      </c>
      <c r="AE35" s="481">
        <v>1.6947139999999999E-3</v>
      </c>
      <c r="AF35" s="481">
        <v>7.1762050000000004E-4</v>
      </c>
      <c r="AG35" s="481">
        <v>6.318052E-4</v>
      </c>
      <c r="AH35" s="481">
        <v>9.83468916E-2</v>
      </c>
      <c r="AI35" s="481">
        <v>8.7521228999999992E-3</v>
      </c>
      <c r="AJ35" s="481">
        <v>1.9135884000000001E-3</v>
      </c>
      <c r="AK35" s="481">
        <v>1.2918648E-3</v>
      </c>
      <c r="AL35" s="481">
        <v>3.5654460000000002E-4</v>
      </c>
      <c r="AM35" s="481">
        <v>2.9488112E-3</v>
      </c>
      <c r="AN35" s="481">
        <v>2.1297167000000001E-3</v>
      </c>
      <c r="AO35" s="481">
        <v>3.8190089999999999E-3</v>
      </c>
      <c r="AP35" s="481">
        <v>8.3002755000000008E-3</v>
      </c>
      <c r="AQ35" s="481">
        <v>4.5999847000000003E-3</v>
      </c>
      <c r="AR35" s="481">
        <v>2.2682279000000001E-3</v>
      </c>
      <c r="AS35" s="481">
        <v>7.0741499999999998E-4</v>
      </c>
      <c r="AT35" s="481">
        <v>8.3577748000000004E-3</v>
      </c>
      <c r="AU35" s="481">
        <v>0</v>
      </c>
      <c r="AV35" s="481">
        <v>1.1056576999999999E-3</v>
      </c>
      <c r="AW35" s="482">
        <v>2.4954488000000002E-3</v>
      </c>
    </row>
    <row r="36" spans="2:49">
      <c r="B36" s="585" t="s">
        <v>314</v>
      </c>
      <c r="C36" s="572" t="s">
        <v>315</v>
      </c>
      <c r="D36" s="10">
        <v>4.549272E-4</v>
      </c>
      <c r="E36" s="11">
        <v>1.9411677E-3</v>
      </c>
      <c r="F36" s="11">
        <v>7.8960909999999996E-4</v>
      </c>
      <c r="G36" s="11">
        <v>9.9452999999999998E-5</v>
      </c>
      <c r="H36" s="11">
        <v>3.0836889999999998E-4</v>
      </c>
      <c r="I36" s="11">
        <v>3.1928479999999998E-4</v>
      </c>
      <c r="J36" s="11">
        <v>2.1015270000000001E-4</v>
      </c>
      <c r="K36" s="11">
        <v>1.5428467000000001E-3</v>
      </c>
      <c r="L36" s="11">
        <v>5.1233089999999995E-4</v>
      </c>
      <c r="M36" s="11">
        <v>2.0872287999999998E-3</v>
      </c>
      <c r="N36" s="11">
        <v>1.209765E-4</v>
      </c>
      <c r="O36" s="11">
        <v>4.2614300000000003E-5</v>
      </c>
      <c r="P36" s="11">
        <v>1.096531E-4</v>
      </c>
      <c r="Q36" s="11">
        <v>0</v>
      </c>
      <c r="R36" s="11">
        <v>2.7203790999999998E-3</v>
      </c>
      <c r="S36" s="11">
        <v>1.147785E-4</v>
      </c>
      <c r="T36" s="11">
        <v>1.8032200000000001E-4</v>
      </c>
      <c r="U36" s="11">
        <v>8.0723599999999994E-5</v>
      </c>
      <c r="V36" s="11">
        <v>1.9016209999999999E-4</v>
      </c>
      <c r="W36" s="11">
        <v>2.2630099999999999E-5</v>
      </c>
      <c r="X36" s="11">
        <v>2.5154356000000001E-3</v>
      </c>
      <c r="Y36" s="11">
        <v>7.8701490000000003E-4</v>
      </c>
      <c r="Z36" s="11">
        <v>2.448501E-4</v>
      </c>
      <c r="AA36" s="11">
        <v>1.8801120000000001E-4</v>
      </c>
      <c r="AB36" s="11">
        <v>3.6261099999999997E-5</v>
      </c>
      <c r="AC36" s="11">
        <v>8.3278379999999997E-4</v>
      </c>
      <c r="AD36" s="11">
        <v>2.7967920000000002E-3</v>
      </c>
      <c r="AE36" s="11">
        <v>5.3971799999999997E-5</v>
      </c>
      <c r="AF36" s="11">
        <v>1.7871065000000001E-3</v>
      </c>
      <c r="AG36" s="11">
        <v>1.0272989099999999E-2</v>
      </c>
      <c r="AH36" s="11">
        <v>2.0057466999999999E-3</v>
      </c>
      <c r="AI36" s="11">
        <v>0</v>
      </c>
      <c r="AJ36" s="11">
        <v>1.0625402999999999E-3</v>
      </c>
      <c r="AK36" s="11">
        <v>3.0157315E-3</v>
      </c>
      <c r="AL36" s="11">
        <v>1.10343E-5</v>
      </c>
      <c r="AM36" s="11">
        <v>3.1489206000000001E-3</v>
      </c>
      <c r="AN36" s="11">
        <v>3.9167031000000001E-3</v>
      </c>
      <c r="AO36" s="11">
        <v>2.09138351E-2</v>
      </c>
      <c r="AP36" s="11">
        <v>4.2629902000000004E-3</v>
      </c>
      <c r="AQ36" s="11">
        <v>3.3059633E-3</v>
      </c>
      <c r="AR36" s="11">
        <v>3.9793499999999998E-5</v>
      </c>
      <c r="AS36" s="11">
        <v>3.0124029999999998E-4</v>
      </c>
      <c r="AT36" s="11">
        <v>1.50355288E-2</v>
      </c>
      <c r="AU36" s="11">
        <v>0</v>
      </c>
      <c r="AV36" s="11">
        <v>1.06340902E-2</v>
      </c>
      <c r="AW36" s="12">
        <v>2.6652446E-3</v>
      </c>
    </row>
    <row r="37" spans="2:49">
      <c r="B37" s="585" t="s">
        <v>316</v>
      </c>
      <c r="C37" s="572" t="s">
        <v>317</v>
      </c>
      <c r="D37" s="10">
        <v>5.8959733100000002E-2</v>
      </c>
      <c r="E37" s="11">
        <v>2.3294012199999999E-2</v>
      </c>
      <c r="F37" s="11">
        <v>7.7607928000000007E-2</v>
      </c>
      <c r="G37" s="11">
        <v>5.62406763E-2</v>
      </c>
      <c r="H37" s="11">
        <v>8.1637304600000002E-2</v>
      </c>
      <c r="I37" s="11">
        <v>4.9849188900000001E-2</v>
      </c>
      <c r="J37" s="11">
        <v>6.4820436199999998E-2</v>
      </c>
      <c r="K37" s="11">
        <v>7.0866347600000004E-2</v>
      </c>
      <c r="L37" s="11">
        <v>5.8801611500000003E-2</v>
      </c>
      <c r="M37" s="11">
        <v>3.8477068400000002E-2</v>
      </c>
      <c r="N37" s="11">
        <v>2.6658025500000002E-2</v>
      </c>
      <c r="O37" s="11">
        <v>5.53424842E-2</v>
      </c>
      <c r="P37" s="11">
        <v>4.5615702299999998E-2</v>
      </c>
      <c r="Q37" s="11">
        <v>8.7930319399999998E-2</v>
      </c>
      <c r="R37" s="11">
        <v>2.96208531E-2</v>
      </c>
      <c r="S37" s="11">
        <v>1.18937898E-2</v>
      </c>
      <c r="T37" s="11">
        <v>3.7977578499999998E-2</v>
      </c>
      <c r="U37" s="11">
        <v>3.8977962499999998E-2</v>
      </c>
      <c r="V37" s="11">
        <v>3.61012842E-2</v>
      </c>
      <c r="W37" s="11">
        <v>3.55531361E-2</v>
      </c>
      <c r="X37" s="11">
        <v>4.0765302199999999E-2</v>
      </c>
      <c r="Y37" s="11">
        <v>4.4156413999999998E-2</v>
      </c>
      <c r="Z37" s="11">
        <v>4.9560072599999998E-2</v>
      </c>
      <c r="AA37" s="11">
        <v>4.4464638200000003E-2</v>
      </c>
      <c r="AB37" s="11">
        <v>3.7062067099999998E-2</v>
      </c>
      <c r="AC37" s="11">
        <v>5.0231783500000002E-2</v>
      </c>
      <c r="AD37" s="11">
        <v>3.4289436E-2</v>
      </c>
      <c r="AE37" s="11">
        <v>4.9189883500000003E-2</v>
      </c>
      <c r="AF37" s="11">
        <v>4.8426883300000001E-2</v>
      </c>
      <c r="AG37" s="11">
        <v>1.71982309E-2</v>
      </c>
      <c r="AH37" s="11">
        <v>1.7687887199999999E-2</v>
      </c>
      <c r="AI37" s="11">
        <v>1.2968967099999999E-2</v>
      </c>
      <c r="AJ37" s="11">
        <v>8.5335697999999998E-3</v>
      </c>
      <c r="AK37" s="11">
        <v>5.0598040000000002E-3</v>
      </c>
      <c r="AL37" s="11">
        <v>8.6136209999999999E-4</v>
      </c>
      <c r="AM37" s="11">
        <v>2.3671333999999999E-2</v>
      </c>
      <c r="AN37" s="11">
        <v>8.1701498000000001E-3</v>
      </c>
      <c r="AO37" s="11">
        <v>9.3328509999999996E-3</v>
      </c>
      <c r="AP37" s="11">
        <v>1.63494421E-2</v>
      </c>
      <c r="AQ37" s="11">
        <v>4.6060357000000003E-2</v>
      </c>
      <c r="AR37" s="11">
        <v>3.5207274199999999E-2</v>
      </c>
      <c r="AS37" s="11">
        <v>1.9542071899999999E-2</v>
      </c>
      <c r="AT37" s="11">
        <v>7.0321950699999997E-2</v>
      </c>
      <c r="AU37" s="11">
        <v>0.230544472</v>
      </c>
      <c r="AV37" s="11">
        <v>7.2452043000000004E-3</v>
      </c>
      <c r="AW37" s="12">
        <v>2.89876505E-2</v>
      </c>
    </row>
    <row r="38" spans="2:49">
      <c r="B38" s="585" t="s">
        <v>318</v>
      </c>
      <c r="C38" s="572" t="s">
        <v>319</v>
      </c>
      <c r="D38" s="10">
        <v>7.0513718000000001E-3</v>
      </c>
      <c r="E38" s="11">
        <v>5.2262206999999998E-2</v>
      </c>
      <c r="F38" s="11">
        <v>5.3291221E-3</v>
      </c>
      <c r="G38" s="11">
        <v>2.2899055200000001E-2</v>
      </c>
      <c r="H38" s="11">
        <v>2.03121229E-2</v>
      </c>
      <c r="I38" s="11">
        <v>7.3707236000000002E-3</v>
      </c>
      <c r="J38" s="11">
        <v>1.51076449E-2</v>
      </c>
      <c r="K38" s="11">
        <v>1.05907272E-2</v>
      </c>
      <c r="L38" s="11">
        <v>8.9774342000000003E-3</v>
      </c>
      <c r="M38" s="11">
        <v>8.2153573000000001E-3</v>
      </c>
      <c r="N38" s="11">
        <v>4.9945993000000003E-3</v>
      </c>
      <c r="O38" s="11">
        <v>4.1021844999999998E-3</v>
      </c>
      <c r="P38" s="11">
        <v>5.7263302E-3</v>
      </c>
      <c r="Q38" s="11">
        <v>5.3919535000000003E-3</v>
      </c>
      <c r="R38" s="11">
        <v>9.8483411999999992E-3</v>
      </c>
      <c r="S38" s="11">
        <v>3.1017595000000001E-3</v>
      </c>
      <c r="T38" s="11">
        <v>8.3168037999999996E-3</v>
      </c>
      <c r="U38" s="11">
        <v>1.0828493099999999E-2</v>
      </c>
      <c r="V38" s="11">
        <v>6.3737078000000004E-3</v>
      </c>
      <c r="W38" s="11">
        <v>6.9248089999999997E-3</v>
      </c>
      <c r="X38" s="11">
        <v>1.5740529E-2</v>
      </c>
      <c r="Y38" s="11">
        <v>7.0169695999999998E-3</v>
      </c>
      <c r="Z38" s="11">
        <v>6.9601656999999997E-3</v>
      </c>
      <c r="AA38" s="11">
        <v>7.3324350999999996E-3</v>
      </c>
      <c r="AB38" s="11">
        <v>4.2019084E-3</v>
      </c>
      <c r="AC38" s="11">
        <v>1.5086383300000001E-2</v>
      </c>
      <c r="AD38" s="11">
        <v>1.13531876E-2</v>
      </c>
      <c r="AE38" s="11">
        <v>1.74868579E-2</v>
      </c>
      <c r="AF38" s="11">
        <v>1.25504881E-2</v>
      </c>
      <c r="AG38" s="11">
        <v>1.7931234399999999E-2</v>
      </c>
      <c r="AH38" s="11">
        <v>2.6056049000000001E-2</v>
      </c>
      <c r="AI38" s="11">
        <v>2.6275667700000001E-2</v>
      </c>
      <c r="AJ38" s="11">
        <v>1.52265113E-2</v>
      </c>
      <c r="AK38" s="11">
        <v>5.2012742000000001E-2</v>
      </c>
      <c r="AL38" s="11">
        <v>5.8665033599999999E-2</v>
      </c>
      <c r="AM38" s="11">
        <v>2.6251944100000001E-2</v>
      </c>
      <c r="AN38" s="11">
        <v>6.0314534000000001E-3</v>
      </c>
      <c r="AO38" s="11">
        <v>2.2653743600000002E-2</v>
      </c>
      <c r="AP38" s="11">
        <v>7.5576964000000002E-3</v>
      </c>
      <c r="AQ38" s="11">
        <v>7.7672803999999998E-3</v>
      </c>
      <c r="AR38" s="11">
        <v>2.64626588E-2</v>
      </c>
      <c r="AS38" s="11">
        <v>8.9865263000000004E-3</v>
      </c>
      <c r="AT38" s="11">
        <v>7.0276799000000001E-3</v>
      </c>
      <c r="AU38" s="11">
        <v>0</v>
      </c>
      <c r="AV38" s="11">
        <v>2.2742391E-3</v>
      </c>
      <c r="AW38" s="12">
        <v>1.38956471E-2</v>
      </c>
    </row>
    <row r="39" spans="2:49">
      <c r="B39" s="586" t="s">
        <v>320</v>
      </c>
      <c r="C39" s="574" t="s">
        <v>321</v>
      </c>
      <c r="D39" s="477">
        <v>2.0063456999999999E-3</v>
      </c>
      <c r="E39" s="478">
        <v>6.4207854000000002E-3</v>
      </c>
      <c r="F39" s="478">
        <v>2.5714049000000001E-3</v>
      </c>
      <c r="G39" s="478">
        <v>2.8592740000000002E-3</v>
      </c>
      <c r="H39" s="478">
        <v>5.2020486000000001E-3</v>
      </c>
      <c r="I39" s="478">
        <v>1.4673513999999999E-3</v>
      </c>
      <c r="J39" s="478">
        <v>4.8335124E-3</v>
      </c>
      <c r="K39" s="478">
        <v>2.2750450999999999E-3</v>
      </c>
      <c r="L39" s="478">
        <v>4.5760462000000003E-3</v>
      </c>
      <c r="M39" s="478">
        <v>2.5935060000000002E-3</v>
      </c>
      <c r="N39" s="478">
        <v>9.5917039999999999E-4</v>
      </c>
      <c r="O39" s="478">
        <v>3.6984703999999998E-3</v>
      </c>
      <c r="P39" s="478">
        <v>3.1190224000000001E-3</v>
      </c>
      <c r="Q39" s="478">
        <v>1.6590626E-3</v>
      </c>
      <c r="R39" s="478">
        <v>2.8436019000000002E-3</v>
      </c>
      <c r="S39" s="478">
        <v>8.4250820000000002E-4</v>
      </c>
      <c r="T39" s="478">
        <v>1.0775341E-3</v>
      </c>
      <c r="U39" s="478">
        <v>4.6550604000000001E-3</v>
      </c>
      <c r="V39" s="478">
        <v>2.9737411999999999E-3</v>
      </c>
      <c r="W39" s="478">
        <v>2.2743245E-3</v>
      </c>
      <c r="X39" s="478">
        <v>2.4315878000000001E-3</v>
      </c>
      <c r="Y39" s="478">
        <v>1.8038660999999999E-3</v>
      </c>
      <c r="Z39" s="478">
        <v>3.0024244000000002E-3</v>
      </c>
      <c r="AA39" s="478">
        <v>2.0994579000000002E-3</v>
      </c>
      <c r="AB39" s="478">
        <v>8.3799079999999999E-4</v>
      </c>
      <c r="AC39" s="478">
        <v>2.0530766999999998E-3</v>
      </c>
      <c r="AD39" s="478">
        <v>1.0727421E-3</v>
      </c>
      <c r="AE39" s="478">
        <v>1.09023E-3</v>
      </c>
      <c r="AF39" s="478">
        <v>4.4122086000000001E-3</v>
      </c>
      <c r="AG39" s="478">
        <v>6.1484770000000003E-3</v>
      </c>
      <c r="AH39" s="478">
        <v>1.5952683E-3</v>
      </c>
      <c r="AI39" s="478">
        <v>1.8623591000000001E-3</v>
      </c>
      <c r="AJ39" s="478">
        <v>2.5425235399999999E-2</v>
      </c>
      <c r="AK39" s="478">
        <v>1.7085464599999999E-2</v>
      </c>
      <c r="AL39" s="478">
        <v>2.4134000100000001E-2</v>
      </c>
      <c r="AM39" s="478">
        <v>2.1667038900000001E-2</v>
      </c>
      <c r="AN39" s="478">
        <v>1.60499518E-2</v>
      </c>
      <c r="AO39" s="478">
        <v>2.0836079999999998E-3</v>
      </c>
      <c r="AP39" s="478">
        <v>8.0667540000000006E-3</v>
      </c>
      <c r="AQ39" s="478">
        <v>1.7417919800000001E-2</v>
      </c>
      <c r="AR39" s="478">
        <v>1.9429162600000001E-2</v>
      </c>
      <c r="AS39" s="478">
        <v>7.4075132000000002E-3</v>
      </c>
      <c r="AT39" s="478">
        <v>1.28522541E-2</v>
      </c>
      <c r="AU39" s="478">
        <v>0</v>
      </c>
      <c r="AV39" s="478">
        <v>2.62840911E-2</v>
      </c>
      <c r="AW39" s="479">
        <v>9.3377268999999992E-3</v>
      </c>
    </row>
    <row r="40" spans="2:49">
      <c r="B40" s="587" t="s">
        <v>322</v>
      </c>
      <c r="C40" s="575" t="s">
        <v>323</v>
      </c>
      <c r="D40" s="16">
        <v>5.7694102300000001E-2</v>
      </c>
      <c r="E40" s="17">
        <v>0.28744213829999998</v>
      </c>
      <c r="F40" s="17">
        <v>3.3015715299999998E-2</v>
      </c>
      <c r="G40" s="17">
        <v>2.7871705600000001E-2</v>
      </c>
      <c r="H40" s="17">
        <v>2.6600166299999999E-2</v>
      </c>
      <c r="I40" s="17">
        <v>3.83345561E-2</v>
      </c>
      <c r="J40" s="17">
        <v>3.1079250900000001E-2</v>
      </c>
      <c r="K40" s="17">
        <v>4.1264611299999997E-2</v>
      </c>
      <c r="L40" s="17">
        <v>3.0087794899999999E-2</v>
      </c>
      <c r="M40" s="17">
        <v>2.3571397500000001E-2</v>
      </c>
      <c r="N40" s="17">
        <v>4.4718081700000002E-2</v>
      </c>
      <c r="O40" s="17">
        <v>1.9322208800000001E-2</v>
      </c>
      <c r="P40" s="17">
        <v>1.6935316799999999E-2</v>
      </c>
      <c r="Q40" s="17">
        <v>3.2766486900000003E-2</v>
      </c>
      <c r="R40" s="17">
        <v>5.0540284400000003E-2</v>
      </c>
      <c r="S40" s="17">
        <v>1.2552309899999999E-2</v>
      </c>
      <c r="T40" s="17">
        <v>2.6445764900000002E-2</v>
      </c>
      <c r="U40" s="17">
        <v>2.7876546700000001E-2</v>
      </c>
      <c r="V40" s="17">
        <v>1.8953911899999999E-2</v>
      </c>
      <c r="W40" s="17">
        <v>1.68154176E-2</v>
      </c>
      <c r="X40" s="17">
        <v>2.7105724500000001E-2</v>
      </c>
      <c r="Y40" s="17">
        <v>1.9365443100000001E-2</v>
      </c>
      <c r="Z40" s="17">
        <v>2.0639660899999999E-2</v>
      </c>
      <c r="AA40" s="17">
        <v>1.66389872E-2</v>
      </c>
      <c r="AB40" s="17">
        <v>1.63282693E-2</v>
      </c>
      <c r="AC40" s="17">
        <v>1.79914989E-2</v>
      </c>
      <c r="AD40" s="17">
        <v>1.05103188E-2</v>
      </c>
      <c r="AE40" s="17">
        <v>0.24263555010000001</v>
      </c>
      <c r="AF40" s="17">
        <v>4.2733143299999998E-2</v>
      </c>
      <c r="AG40" s="17">
        <v>3.8181823199999999E-2</v>
      </c>
      <c r="AH40" s="17">
        <v>2.0309351400000002E-2</v>
      </c>
      <c r="AI40" s="17">
        <v>5.9730585099999997E-2</v>
      </c>
      <c r="AJ40" s="17">
        <v>4.9217640700000002E-2</v>
      </c>
      <c r="AK40" s="17">
        <v>3.45642855E-2</v>
      </c>
      <c r="AL40" s="17">
        <v>2.2799544E-3</v>
      </c>
      <c r="AM40" s="17">
        <v>0.1155159179</v>
      </c>
      <c r="AN40" s="17">
        <v>2.3670835300000002E-2</v>
      </c>
      <c r="AO40" s="17">
        <v>3.78272329E-2</v>
      </c>
      <c r="AP40" s="17">
        <v>2.4934047300000001E-2</v>
      </c>
      <c r="AQ40" s="17">
        <v>1.50057326E-2</v>
      </c>
      <c r="AR40" s="17">
        <v>3.9843213699999998E-2</v>
      </c>
      <c r="AS40" s="17">
        <v>1.53561167E-2</v>
      </c>
      <c r="AT40" s="17">
        <v>3.6431808599999997E-2</v>
      </c>
      <c r="AU40" s="17">
        <v>5.1556756400000001E-2</v>
      </c>
      <c r="AV40" s="17">
        <v>6.66720601E-2</v>
      </c>
      <c r="AW40" s="18">
        <v>3.03443316E-2</v>
      </c>
    </row>
    <row r="41" spans="2:49">
      <c r="B41" s="585" t="s">
        <v>324</v>
      </c>
      <c r="C41" s="572" t="s">
        <v>325</v>
      </c>
      <c r="D41" s="10">
        <v>3.3886245E-3</v>
      </c>
      <c r="E41" s="11">
        <v>4.1809765999999996E-3</v>
      </c>
      <c r="F41" s="11">
        <v>3.9598747999999998E-3</v>
      </c>
      <c r="G41" s="11">
        <v>4.7240179000000004E-3</v>
      </c>
      <c r="H41" s="11">
        <v>5.9260451E-3</v>
      </c>
      <c r="I41" s="11">
        <v>2.8395968000000001E-3</v>
      </c>
      <c r="J41" s="11">
        <v>6.3512819000000002E-3</v>
      </c>
      <c r="K41" s="11">
        <v>6.5026194000000004E-3</v>
      </c>
      <c r="L41" s="11">
        <v>5.9267367E-3</v>
      </c>
      <c r="M41" s="11">
        <v>6.7120556E-3</v>
      </c>
      <c r="N41" s="11">
        <v>9.764528E-4</v>
      </c>
      <c r="O41" s="11">
        <v>4.3466559000000004E-3</v>
      </c>
      <c r="P41" s="11">
        <v>7.5173313E-3</v>
      </c>
      <c r="Q41" s="11">
        <v>4.5624222000000001E-3</v>
      </c>
      <c r="R41" s="11">
        <v>4.7393365E-3</v>
      </c>
      <c r="S41" s="11">
        <v>1.3077892E-3</v>
      </c>
      <c r="T41" s="11">
        <v>2.819181E-3</v>
      </c>
      <c r="U41" s="11">
        <v>5.1470899000000004E-3</v>
      </c>
      <c r="V41" s="11">
        <v>5.8065002999999997E-3</v>
      </c>
      <c r="W41" s="11">
        <v>8.024883E-3</v>
      </c>
      <c r="X41" s="11">
        <v>8.5524811000000003E-3</v>
      </c>
      <c r="Y41" s="11">
        <v>6.7070389000000001E-3</v>
      </c>
      <c r="Z41" s="11">
        <v>1.0600806000000001E-2</v>
      </c>
      <c r="AA41" s="11">
        <v>1.2022268900000001E-2</v>
      </c>
      <c r="AB41" s="11">
        <v>2.2987964999999998E-3</v>
      </c>
      <c r="AC41" s="11">
        <v>3.3744590999999998E-3</v>
      </c>
      <c r="AD41" s="11">
        <v>5.7851450999999998E-3</v>
      </c>
      <c r="AE41" s="11">
        <v>4.5660129000000002E-3</v>
      </c>
      <c r="AF41" s="11">
        <v>9.4948137000000002E-3</v>
      </c>
      <c r="AG41" s="11">
        <v>7.5980733999999996E-3</v>
      </c>
      <c r="AH41" s="11">
        <v>2.7968505099999999E-2</v>
      </c>
      <c r="AI41" s="11">
        <v>8.9740620999999993E-3</v>
      </c>
      <c r="AJ41" s="11">
        <v>2.9939530799999999E-2</v>
      </c>
      <c r="AK41" s="11">
        <v>4.9050838200000002E-2</v>
      </c>
      <c r="AL41" s="11">
        <v>2.9530443999999999E-3</v>
      </c>
      <c r="AM41" s="11">
        <v>9.6316626999999998E-3</v>
      </c>
      <c r="AN41" s="11">
        <v>0.1829490963</v>
      </c>
      <c r="AO41" s="11">
        <v>2.74914554E-2</v>
      </c>
      <c r="AP41" s="11">
        <v>2.40664022E-2</v>
      </c>
      <c r="AQ41" s="11">
        <v>9.7836342999999999E-3</v>
      </c>
      <c r="AR41" s="11">
        <v>6.0844218499999998E-2</v>
      </c>
      <c r="AS41" s="11">
        <v>4.0071384000000002E-2</v>
      </c>
      <c r="AT41" s="11">
        <v>1.8072923800000001E-2</v>
      </c>
      <c r="AU41" s="11">
        <v>0</v>
      </c>
      <c r="AV41" s="11">
        <v>7.2802617599999994E-2</v>
      </c>
      <c r="AW41" s="12">
        <v>1.8060881899999999E-2</v>
      </c>
    </row>
    <row r="42" spans="2:49">
      <c r="B42" s="585" t="s">
        <v>326</v>
      </c>
      <c r="C42" s="572" t="s">
        <v>327</v>
      </c>
      <c r="D42" s="10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0.14341189800000001</v>
      </c>
      <c r="AW42" s="12">
        <v>6.4025590000000004E-4</v>
      </c>
    </row>
    <row r="43" spans="2:49">
      <c r="B43" s="585" t="s">
        <v>328</v>
      </c>
      <c r="C43" s="572" t="s">
        <v>329</v>
      </c>
      <c r="D43" s="10">
        <v>4.6659200000000002E-5</v>
      </c>
      <c r="E43" s="11">
        <v>0</v>
      </c>
      <c r="F43" s="11">
        <v>5.3379939999999998E-4</v>
      </c>
      <c r="G43" s="11">
        <v>0</v>
      </c>
      <c r="H43" s="11">
        <v>5.3629399999999999E-5</v>
      </c>
      <c r="I43" s="11">
        <v>9.5106100000000001E-5</v>
      </c>
      <c r="J43" s="11">
        <v>3.0355390000000001E-4</v>
      </c>
      <c r="K43" s="11">
        <v>2.7893269999999999E-4</v>
      </c>
      <c r="L43" s="11">
        <v>2.3287800000000001E-5</v>
      </c>
      <c r="M43" s="11">
        <v>4.4105130000000002E-4</v>
      </c>
      <c r="N43" s="11">
        <v>0</v>
      </c>
      <c r="O43" s="11">
        <v>1.9064280000000001E-4</v>
      </c>
      <c r="P43" s="11">
        <v>9.7469399999999999E-5</v>
      </c>
      <c r="Q43" s="11">
        <v>0</v>
      </c>
      <c r="R43" s="11">
        <v>2.4644549999999998E-4</v>
      </c>
      <c r="S43" s="11">
        <v>4.14573E-5</v>
      </c>
      <c r="T43" s="11">
        <v>2.63886E-5</v>
      </c>
      <c r="U43" s="11">
        <v>5.6506510000000005E-4</v>
      </c>
      <c r="V43" s="11">
        <v>6.5573129999999999E-4</v>
      </c>
      <c r="W43" s="11">
        <v>6.2232759999999998E-4</v>
      </c>
      <c r="X43" s="11">
        <v>5.9455749999999996E-4</v>
      </c>
      <c r="Y43" s="11">
        <v>1.2327579E-3</v>
      </c>
      <c r="Z43" s="11">
        <v>1.2443203E-3</v>
      </c>
      <c r="AA43" s="11">
        <v>3.6871077E-3</v>
      </c>
      <c r="AB43" s="11">
        <v>2.3111489999999999E-4</v>
      </c>
      <c r="AC43" s="11">
        <v>7.2447370000000002E-4</v>
      </c>
      <c r="AD43" s="11">
        <v>1.7879039999999999E-4</v>
      </c>
      <c r="AE43" s="11">
        <v>9.7149200000000002E-5</v>
      </c>
      <c r="AF43" s="11">
        <v>1.7963659999999999E-4</v>
      </c>
      <c r="AG43" s="11">
        <v>7.4120869999999995E-4</v>
      </c>
      <c r="AH43" s="11">
        <v>1.399358E-4</v>
      </c>
      <c r="AI43" s="11">
        <v>1.736915E-4</v>
      </c>
      <c r="AJ43" s="11">
        <v>2.2395999999999999E-4</v>
      </c>
      <c r="AK43" s="11">
        <v>2.7879990000000002E-4</v>
      </c>
      <c r="AL43" s="11">
        <v>1.3793000000000001E-6</v>
      </c>
      <c r="AM43" s="11">
        <v>8.4045919999999996E-4</v>
      </c>
      <c r="AN43" s="11">
        <v>4.5213451E-3</v>
      </c>
      <c r="AO43" s="11">
        <v>2.1861539999999999E-4</v>
      </c>
      <c r="AP43" s="11">
        <v>9.7709999999999993E-7</v>
      </c>
      <c r="AQ43" s="11">
        <v>1.121947E-4</v>
      </c>
      <c r="AR43" s="11">
        <v>0</v>
      </c>
      <c r="AS43" s="11">
        <v>5.1182300000000001E-4</v>
      </c>
      <c r="AT43" s="11">
        <v>5.211263E-4</v>
      </c>
      <c r="AU43" s="11">
        <v>0</v>
      </c>
      <c r="AV43" s="11">
        <v>1.6180360000000001E-4</v>
      </c>
      <c r="AW43" s="12">
        <v>4.2471030000000001E-4</v>
      </c>
    </row>
    <row r="44" spans="2:49">
      <c r="B44" s="586" t="s">
        <v>330</v>
      </c>
      <c r="C44" s="574" t="s">
        <v>331</v>
      </c>
      <c r="D44" s="13">
        <v>4.1993279999999998E-4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2.3287800000000001E-5</v>
      </c>
      <c r="M44" s="14">
        <v>6.212E-6</v>
      </c>
      <c r="N44" s="14">
        <v>0</v>
      </c>
      <c r="O44" s="14">
        <v>2.2429000000000002E-6</v>
      </c>
      <c r="P44" s="14">
        <v>0</v>
      </c>
      <c r="Q44" s="14">
        <v>0</v>
      </c>
      <c r="R44" s="14">
        <v>0</v>
      </c>
      <c r="S44" s="14">
        <v>1.3705E-6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2.7350899999999999E-5</v>
      </c>
      <c r="AH44" s="14">
        <v>2.9852969999999998E-4</v>
      </c>
      <c r="AI44" s="14">
        <v>0</v>
      </c>
      <c r="AJ44" s="14">
        <v>2.0779800000000001E-5</v>
      </c>
      <c r="AK44" s="14">
        <v>1.518217E-4</v>
      </c>
      <c r="AL44" s="14">
        <v>4.8274999999999999E-6</v>
      </c>
      <c r="AM44" s="14">
        <v>9.2770690000000002E-4</v>
      </c>
      <c r="AN44" s="14">
        <v>6.1362180000000001E-4</v>
      </c>
      <c r="AO44" s="14">
        <v>2.8172100000000001E-5</v>
      </c>
      <c r="AP44" s="14">
        <v>2.3449900000000001E-5</v>
      </c>
      <c r="AQ44" s="14">
        <v>1.50725453E-2</v>
      </c>
      <c r="AR44" s="14">
        <v>9.9483999999999995E-6</v>
      </c>
      <c r="AS44" s="14">
        <v>3.1408899999999997E-5</v>
      </c>
      <c r="AT44" s="14">
        <v>6.9608899999999997E-5</v>
      </c>
      <c r="AU44" s="14">
        <v>0</v>
      </c>
      <c r="AV44" s="14">
        <v>1.7978174000000001E-3</v>
      </c>
      <c r="AW44" s="15">
        <v>1.0488333E-3</v>
      </c>
    </row>
    <row r="45" spans="2:49">
      <c r="B45" s="588" t="s">
        <v>332</v>
      </c>
      <c r="C45" s="579" t="s">
        <v>333</v>
      </c>
      <c r="D45" s="480">
        <v>1.1081559999999999E-3</v>
      </c>
      <c r="E45" s="481">
        <v>1.7918471000000001E-3</v>
      </c>
      <c r="F45" s="481">
        <v>5.3232069999999999E-4</v>
      </c>
      <c r="G45" s="481">
        <v>2.9835899999999999E-4</v>
      </c>
      <c r="H45" s="481">
        <v>8.312552E-4</v>
      </c>
      <c r="I45" s="481">
        <v>5.7063670000000004E-4</v>
      </c>
      <c r="J45" s="481">
        <v>1.5878204999999999E-3</v>
      </c>
      <c r="K45" s="481">
        <v>7.844983E-4</v>
      </c>
      <c r="L45" s="481">
        <v>4.6575529999999998E-4</v>
      </c>
      <c r="M45" s="481">
        <v>1.3448958999999999E-3</v>
      </c>
      <c r="N45" s="481">
        <v>3.715705E-4</v>
      </c>
      <c r="O45" s="481">
        <v>3.8352850000000001E-4</v>
      </c>
      <c r="P45" s="481">
        <v>3.6551040000000002E-4</v>
      </c>
      <c r="Q45" s="481">
        <v>0</v>
      </c>
      <c r="R45" s="481">
        <v>5.8767770000000001E-4</v>
      </c>
      <c r="S45" s="481">
        <v>3.9058940000000002E-4</v>
      </c>
      <c r="T45" s="481">
        <v>2.8587639999999999E-4</v>
      </c>
      <c r="U45" s="481">
        <v>6.8807250000000003E-4</v>
      </c>
      <c r="V45" s="481">
        <v>1.3999862000000001E-3</v>
      </c>
      <c r="W45" s="481">
        <v>1.2433979999999999E-3</v>
      </c>
      <c r="X45" s="481">
        <v>6.7840540000000001E-4</v>
      </c>
      <c r="Y45" s="481">
        <v>6.1637900000000002E-4</v>
      </c>
      <c r="Z45" s="481">
        <v>6.0209049999999996E-4</v>
      </c>
      <c r="AA45" s="481">
        <v>8.1471500000000004E-4</v>
      </c>
      <c r="AB45" s="481">
        <v>1.2950409999999999E-4</v>
      </c>
      <c r="AC45" s="481">
        <v>4.717503E-4</v>
      </c>
      <c r="AD45" s="481">
        <v>8.4286880000000004E-4</v>
      </c>
      <c r="AE45" s="481">
        <v>9.3910900000000004E-4</v>
      </c>
      <c r="AF45" s="481">
        <v>8.2132820000000004E-4</v>
      </c>
      <c r="AG45" s="481">
        <v>1.1924982E-3</v>
      </c>
      <c r="AH45" s="481">
        <v>7.5845212000000004E-3</v>
      </c>
      <c r="AI45" s="481">
        <v>1.4184808E-3</v>
      </c>
      <c r="AJ45" s="481">
        <v>3.721892E-4</v>
      </c>
      <c r="AK45" s="481">
        <v>2.3090704E-3</v>
      </c>
      <c r="AL45" s="481">
        <v>2.0344420000000001E-4</v>
      </c>
      <c r="AM45" s="481">
        <v>9.0049200000000002E-4</v>
      </c>
      <c r="AN45" s="481">
        <v>8.6954700000000003E-4</v>
      </c>
      <c r="AO45" s="481">
        <v>2.2537999999999999E-6</v>
      </c>
      <c r="AP45" s="481">
        <v>1.4392355E-3</v>
      </c>
      <c r="AQ45" s="481">
        <v>7.8536320000000004E-4</v>
      </c>
      <c r="AR45" s="481">
        <v>0</v>
      </c>
      <c r="AS45" s="481">
        <v>1.3919872E-3</v>
      </c>
      <c r="AT45" s="481">
        <v>1.8719158000000001E-3</v>
      </c>
      <c r="AU45" s="481">
        <v>0</v>
      </c>
      <c r="AV45" s="481">
        <v>2.9124643000000001E-3</v>
      </c>
      <c r="AW45" s="482">
        <v>7.7746499999999997E-4</v>
      </c>
    </row>
    <row r="46" spans="2:49">
      <c r="B46" s="588" t="s">
        <v>334</v>
      </c>
      <c r="C46" s="579" t="s">
        <v>335</v>
      </c>
      <c r="D46" s="10">
        <v>2.1801511799999999E-2</v>
      </c>
      <c r="E46" s="11">
        <v>3.4194415399999997E-2</v>
      </c>
      <c r="F46" s="11">
        <v>3.1868268399999997E-2</v>
      </c>
      <c r="G46" s="11">
        <v>2.23769269E-2</v>
      </c>
      <c r="H46" s="11">
        <v>4.3734749099999998E-2</v>
      </c>
      <c r="I46" s="11">
        <v>2.20714111E-2</v>
      </c>
      <c r="J46" s="11">
        <v>3.2737122299999998E-2</v>
      </c>
      <c r="K46" s="11">
        <v>1.9481708100000002E-2</v>
      </c>
      <c r="L46" s="11">
        <v>3.7120700499999999E-2</v>
      </c>
      <c r="M46" s="11">
        <v>3.4423744700000002E-2</v>
      </c>
      <c r="N46" s="11">
        <v>1.7783538599999999E-2</v>
      </c>
      <c r="O46" s="11">
        <v>3.91400888E-2</v>
      </c>
      <c r="P46" s="11">
        <v>4.3702864399999999E-2</v>
      </c>
      <c r="Q46" s="11">
        <v>1.7005392000000001E-2</v>
      </c>
      <c r="R46" s="11">
        <v>5.3260663499999999E-2</v>
      </c>
      <c r="S46" s="11">
        <v>8.1472152000000003E-3</v>
      </c>
      <c r="T46" s="11">
        <v>1.7882667500000001E-2</v>
      </c>
      <c r="U46" s="11">
        <v>2.9806224900000001E-2</v>
      </c>
      <c r="V46" s="11">
        <v>4.1383199500000002E-2</v>
      </c>
      <c r="W46" s="11">
        <v>3.39740584E-2</v>
      </c>
      <c r="X46" s="11">
        <v>3.2456742099999998E-2</v>
      </c>
      <c r="Y46" s="11">
        <v>5.2301670500000001E-2</v>
      </c>
      <c r="Z46" s="11">
        <v>4.2411251900000002E-2</v>
      </c>
      <c r="AA46" s="11">
        <v>3.9409227200000001E-2</v>
      </c>
      <c r="AB46" s="11">
        <v>2.7262794399999998E-2</v>
      </c>
      <c r="AC46" s="11">
        <v>2.27234436E-2</v>
      </c>
      <c r="AD46" s="11">
        <v>5.0610441399999997E-2</v>
      </c>
      <c r="AE46" s="11">
        <v>4.4947701299999997E-2</v>
      </c>
      <c r="AF46" s="11">
        <v>8.7652482800000001E-2</v>
      </c>
      <c r="AG46" s="11">
        <v>7.2786151699999996E-2</v>
      </c>
      <c r="AH46" s="11">
        <v>0.14624225690000001</v>
      </c>
      <c r="AI46" s="11">
        <v>6.2403504700000001E-2</v>
      </c>
      <c r="AJ46" s="11">
        <v>6.7530644400000006E-2</v>
      </c>
      <c r="AK46" s="11">
        <v>0.1114081603</v>
      </c>
      <c r="AL46" s="11">
        <v>2.1509225E-2</v>
      </c>
      <c r="AM46" s="11">
        <v>0.1127512073</v>
      </c>
      <c r="AN46" s="11">
        <v>0.1183841093</v>
      </c>
      <c r="AO46" s="11">
        <v>9.0903456499999993E-2</v>
      </c>
      <c r="AP46" s="11">
        <v>6.2955074E-2</v>
      </c>
      <c r="AQ46" s="11">
        <v>4.2774563600000003E-2</v>
      </c>
      <c r="AR46" s="11">
        <v>7.5498164500000006E-2</v>
      </c>
      <c r="AS46" s="11">
        <v>0.1203262247</v>
      </c>
      <c r="AT46" s="11">
        <v>3.2402015999999999E-2</v>
      </c>
      <c r="AU46" s="11">
        <v>0</v>
      </c>
      <c r="AV46" s="11">
        <v>3.0895492900000002E-2</v>
      </c>
      <c r="AW46" s="12">
        <v>5.3092396899999998E-2</v>
      </c>
    </row>
    <row r="47" spans="2:49">
      <c r="B47" s="588" t="s">
        <v>336</v>
      </c>
      <c r="C47" s="579" t="s">
        <v>337</v>
      </c>
      <c r="D47" s="10">
        <v>3.0328480000000002E-4</v>
      </c>
      <c r="E47" s="11">
        <v>1.493206E-4</v>
      </c>
      <c r="F47" s="11">
        <v>1.523029E-4</v>
      </c>
      <c r="G47" s="11">
        <v>9.9452999999999998E-5</v>
      </c>
      <c r="H47" s="11">
        <v>1.7429540000000001E-4</v>
      </c>
      <c r="I47" s="11">
        <v>5.4346299999999998E-5</v>
      </c>
      <c r="J47" s="11">
        <v>1.167515E-4</v>
      </c>
      <c r="K47" s="11">
        <v>6.9733200000000005E-5</v>
      </c>
      <c r="L47" s="11">
        <v>1.397266E-4</v>
      </c>
      <c r="M47" s="11">
        <v>9.9391799999999999E-5</v>
      </c>
      <c r="N47" s="11">
        <v>6.0488200000000001E-5</v>
      </c>
      <c r="O47" s="11">
        <v>7.8499999999999997E-5</v>
      </c>
      <c r="P47" s="11">
        <v>7.3102099999999999E-5</v>
      </c>
      <c r="Q47" s="11">
        <v>0</v>
      </c>
      <c r="R47" s="11">
        <v>4.7393399999999999E-5</v>
      </c>
      <c r="S47" s="11">
        <v>4.2827799999999997E-5</v>
      </c>
      <c r="T47" s="11">
        <v>1.055544E-4</v>
      </c>
      <c r="U47" s="11">
        <v>8.8411600000000006E-5</v>
      </c>
      <c r="V47" s="11">
        <v>1.016383E-4</v>
      </c>
      <c r="W47" s="11">
        <v>2.4893099999999998E-4</v>
      </c>
      <c r="X47" s="11">
        <v>9.9092900000000001E-5</v>
      </c>
      <c r="Y47" s="11">
        <v>1.601889E-4</v>
      </c>
      <c r="Z47" s="11">
        <v>1.4851560000000001E-4</v>
      </c>
      <c r="AA47" s="11">
        <v>1.2534079999999999E-4</v>
      </c>
      <c r="AB47" s="11">
        <v>9.5235299999999999E-5</v>
      </c>
      <c r="AC47" s="11">
        <v>1.781098E-4</v>
      </c>
      <c r="AD47" s="11">
        <v>1.7879039999999999E-4</v>
      </c>
      <c r="AE47" s="11">
        <v>4.7495170000000001E-4</v>
      </c>
      <c r="AF47" s="11">
        <v>2.9908570000000001E-4</v>
      </c>
      <c r="AG47" s="11">
        <v>6.56421E-5</v>
      </c>
      <c r="AH47" s="11">
        <v>3.4517499999999997E-4</v>
      </c>
      <c r="AI47" s="11">
        <v>1.92991E-5</v>
      </c>
      <c r="AJ47" s="11">
        <v>8.9260770000000004E-4</v>
      </c>
      <c r="AK47" s="11">
        <v>2.153108E-4</v>
      </c>
      <c r="AL47" s="11">
        <v>5.2136890000000001E-4</v>
      </c>
      <c r="AM47" s="11">
        <v>3.7060249999999999E-4</v>
      </c>
      <c r="AN47" s="11">
        <v>6.7318802000000001E-3</v>
      </c>
      <c r="AO47" s="11">
        <v>5.9837530000000005E-4</v>
      </c>
      <c r="AP47" s="11">
        <v>3.7197350000000001E-3</v>
      </c>
      <c r="AQ47" s="11">
        <v>7.7458498999999998E-3</v>
      </c>
      <c r="AR47" s="11">
        <v>3.3128064999999999E-3</v>
      </c>
      <c r="AS47" s="11">
        <v>1.2306594E-3</v>
      </c>
      <c r="AT47" s="11">
        <v>1.3413828799999999E-2</v>
      </c>
      <c r="AU47" s="11">
        <v>0</v>
      </c>
      <c r="AV47" s="11">
        <v>9.6183230000000002E-4</v>
      </c>
      <c r="AW47" s="12">
        <v>1.7021319E-3</v>
      </c>
    </row>
    <row r="48" spans="2:49">
      <c r="B48" s="585" t="s">
        <v>338</v>
      </c>
      <c r="C48" s="572" t="s">
        <v>339</v>
      </c>
      <c r="D48" s="10">
        <v>8.1653599999999998E-4</v>
      </c>
      <c r="E48" s="11">
        <v>7.4660299999999998E-4</v>
      </c>
      <c r="F48" s="11">
        <v>8.221398E-4</v>
      </c>
      <c r="G48" s="11">
        <v>9.9453010000000001E-4</v>
      </c>
      <c r="H48" s="11">
        <v>1.4748076000000001E-3</v>
      </c>
      <c r="I48" s="11">
        <v>6.2498299999999996E-4</v>
      </c>
      <c r="J48" s="11">
        <v>1.2375660000000001E-3</v>
      </c>
      <c r="K48" s="11">
        <v>8.1064829999999996E-4</v>
      </c>
      <c r="L48" s="11">
        <v>9.6644229999999997E-4</v>
      </c>
      <c r="M48" s="11">
        <v>5.6218510000000002E-4</v>
      </c>
      <c r="N48" s="11">
        <v>1.209765E-4</v>
      </c>
      <c r="O48" s="11">
        <v>1.390571E-4</v>
      </c>
      <c r="P48" s="11">
        <v>3.7769410000000001E-4</v>
      </c>
      <c r="Q48" s="11">
        <v>8.2953129999999999E-4</v>
      </c>
      <c r="R48" s="11">
        <v>9.4786730000000002E-4</v>
      </c>
      <c r="S48" s="11">
        <v>9.0452300000000001E-5</v>
      </c>
      <c r="T48" s="11">
        <v>4.1342119999999998E-4</v>
      </c>
      <c r="U48" s="11">
        <v>4.228379E-4</v>
      </c>
      <c r="V48" s="11">
        <v>8.2950000000000005E-4</v>
      </c>
      <c r="W48" s="11">
        <v>8.2851289999999998E-4</v>
      </c>
      <c r="X48" s="11">
        <v>5.4119979999999997E-4</v>
      </c>
      <c r="Y48" s="11">
        <v>9.6461569999999996E-4</v>
      </c>
      <c r="Z48" s="11">
        <v>1.0797489E-3</v>
      </c>
      <c r="AA48" s="11">
        <v>1.1594020999999999E-3</v>
      </c>
      <c r="AB48" s="11">
        <v>2.769394E-4</v>
      </c>
      <c r="AC48" s="11">
        <v>7.0521859999999996E-4</v>
      </c>
      <c r="AD48" s="11">
        <v>1.1621373E-3</v>
      </c>
      <c r="AE48" s="11">
        <v>1.0686413000000001E-3</v>
      </c>
      <c r="AF48" s="11">
        <v>9.8244559999999996E-4</v>
      </c>
      <c r="AG48" s="11">
        <v>4.1026299999999997E-5</v>
      </c>
      <c r="AH48" s="11">
        <v>1.0541831E-3</v>
      </c>
      <c r="AI48" s="11">
        <v>3.3001390000000001E-3</v>
      </c>
      <c r="AJ48" s="11">
        <v>1.8544814E-3</v>
      </c>
      <c r="AK48" s="11">
        <v>3.9818696999999997E-3</v>
      </c>
      <c r="AL48" s="11">
        <v>2.9447689999999999E-4</v>
      </c>
      <c r="AM48" s="11">
        <v>2.0090977999999999E-3</v>
      </c>
      <c r="AN48" s="11">
        <v>1.9156972999999999E-3</v>
      </c>
      <c r="AO48" s="11">
        <v>2.7822759000000002E-3</v>
      </c>
      <c r="AP48" s="11">
        <v>3.6562249999999999E-3</v>
      </c>
      <c r="AQ48" s="11">
        <v>2.2691072999999999E-3</v>
      </c>
      <c r="AR48" s="11">
        <v>5.3223769000000001E-3</v>
      </c>
      <c r="AS48" s="11">
        <v>1.4783617000000001E-3</v>
      </c>
      <c r="AT48" s="11">
        <v>1.7374013000000001E-3</v>
      </c>
      <c r="AU48" s="11">
        <v>0</v>
      </c>
      <c r="AV48" s="11">
        <v>6.1125790000000001E-4</v>
      </c>
      <c r="AW48" s="12">
        <v>1.2773413999999999E-3</v>
      </c>
    </row>
    <row r="49" spans="2:49">
      <c r="B49" s="589" t="s">
        <v>340</v>
      </c>
      <c r="C49" s="576" t="s">
        <v>341</v>
      </c>
      <c r="D49" s="477">
        <v>4.5142777000000004E-3</v>
      </c>
      <c r="E49" s="478">
        <v>1.3289532600000001E-2</v>
      </c>
      <c r="F49" s="478">
        <v>4.6311903999999996E-3</v>
      </c>
      <c r="G49" s="478">
        <v>2.4863251999999998E-3</v>
      </c>
      <c r="H49" s="478">
        <v>3.8210924E-3</v>
      </c>
      <c r="I49" s="478">
        <v>7.6220754999999996E-3</v>
      </c>
      <c r="J49" s="478">
        <v>1.7746229000000001E-3</v>
      </c>
      <c r="K49" s="478">
        <v>2.3970782E-3</v>
      </c>
      <c r="L49" s="478">
        <v>1.9095969E-3</v>
      </c>
      <c r="M49" s="478">
        <v>2.8978935000000001E-3</v>
      </c>
      <c r="N49" s="478">
        <v>1.6072586000000001E-3</v>
      </c>
      <c r="O49" s="478">
        <v>1.5408424000000001E-3</v>
      </c>
      <c r="P49" s="478">
        <v>5.4582891999999999E-3</v>
      </c>
      <c r="Q49" s="478">
        <v>3.7328908999999999E-3</v>
      </c>
      <c r="R49" s="478">
        <v>8.1042653999999995E-3</v>
      </c>
      <c r="S49" s="478">
        <v>1.8244635999999999E-3</v>
      </c>
      <c r="T49" s="478">
        <v>5.3085045999999997E-3</v>
      </c>
      <c r="U49" s="478">
        <v>3.5441499999999998E-3</v>
      </c>
      <c r="V49" s="478">
        <v>7.5212374999999998E-3</v>
      </c>
      <c r="W49" s="478">
        <v>6.3904872999999999E-3</v>
      </c>
      <c r="X49" s="478">
        <v>1.9894808999999999E-3</v>
      </c>
      <c r="Y49" s="478">
        <v>9.1238020000000003E-4</v>
      </c>
      <c r="Z49" s="478">
        <v>3.2553024E-3</v>
      </c>
      <c r="AA49" s="478">
        <v>1.7129904999999999E-3</v>
      </c>
      <c r="AB49" s="478">
        <v>4.5505730000000002E-4</v>
      </c>
      <c r="AC49" s="478">
        <v>1.5288562E-2</v>
      </c>
      <c r="AD49" s="478">
        <v>9.6546792000000003E-3</v>
      </c>
      <c r="AE49" s="478">
        <v>2.0293390999999998E-3</v>
      </c>
      <c r="AF49" s="478">
        <v>1.3647753E-2</v>
      </c>
      <c r="AG49" s="478">
        <v>3.0769736E-3</v>
      </c>
      <c r="AH49" s="478">
        <v>1.0215314600000001E-2</v>
      </c>
      <c r="AI49" s="478">
        <v>2.1248263100000001E-2</v>
      </c>
      <c r="AJ49" s="478">
        <v>6.1023335999999999E-3</v>
      </c>
      <c r="AK49" s="478">
        <v>5.0087367000000004E-3</v>
      </c>
      <c r="AL49" s="478">
        <v>1.6047955E-3</v>
      </c>
      <c r="AM49" s="478">
        <v>8.1220379000000002E-3</v>
      </c>
      <c r="AN49" s="478">
        <v>2.8406199999999999E-3</v>
      </c>
      <c r="AO49" s="478">
        <v>1.0468750000000001E-3</v>
      </c>
      <c r="AP49" s="478">
        <v>1.00326344E-2</v>
      </c>
      <c r="AQ49" s="478">
        <v>3.4433703E-3</v>
      </c>
      <c r="AR49" s="478">
        <v>4.8448552000000004E-3</v>
      </c>
      <c r="AS49" s="478">
        <v>3.0538057E-3</v>
      </c>
      <c r="AT49" s="478">
        <v>2.6912316999999999E-3</v>
      </c>
      <c r="AU49" s="478">
        <v>6.2835780000000002E-4</v>
      </c>
      <c r="AV49" s="478">
        <v>0</v>
      </c>
      <c r="AW49" s="479">
        <v>4.3576646999999996E-3</v>
      </c>
    </row>
    <row r="50" spans="2:49" ht="14.25" thickBot="1">
      <c r="B50" s="590" t="s">
        <v>342</v>
      </c>
      <c r="C50" s="580" t="s">
        <v>343</v>
      </c>
      <c r="D50" s="483">
        <v>0.47489151740000002</v>
      </c>
      <c r="E50" s="484">
        <v>0.52695236670000001</v>
      </c>
      <c r="F50" s="484">
        <v>0.61779666529999999</v>
      </c>
      <c r="G50" s="484">
        <v>0.68816509199999998</v>
      </c>
      <c r="H50" s="484">
        <v>0.54793124719999997</v>
      </c>
      <c r="I50" s="484">
        <v>0.5629942121</v>
      </c>
      <c r="J50" s="484">
        <v>0.55319198619999999</v>
      </c>
      <c r="K50" s="484">
        <v>0.66732913189999998</v>
      </c>
      <c r="L50" s="484">
        <v>0.3955892969</v>
      </c>
      <c r="M50" s="484">
        <v>0.66026935190000002</v>
      </c>
      <c r="N50" s="484">
        <v>0.80725858719999999</v>
      </c>
      <c r="O50" s="484">
        <v>0.61258242500000004</v>
      </c>
      <c r="P50" s="484">
        <v>0.45436602209999999</v>
      </c>
      <c r="Q50" s="484">
        <v>0.52467855659999996</v>
      </c>
      <c r="R50" s="484">
        <v>0.4334312796</v>
      </c>
      <c r="S50" s="484">
        <v>0.71761825440000004</v>
      </c>
      <c r="T50" s="484">
        <v>0.70903941140000004</v>
      </c>
      <c r="U50" s="484">
        <v>0.50897377249999998</v>
      </c>
      <c r="V50" s="484">
        <v>0.50890646979999998</v>
      </c>
      <c r="W50" s="484">
        <v>0.51094730830000001</v>
      </c>
      <c r="X50" s="484">
        <v>0.49040323200000002</v>
      </c>
      <c r="Y50" s="484">
        <v>0.59929099009999998</v>
      </c>
      <c r="Z50" s="484">
        <v>0.60262029770000003</v>
      </c>
      <c r="AA50" s="484">
        <v>0.62258849579999997</v>
      </c>
      <c r="AB50" s="484">
        <v>0.74205781540000004</v>
      </c>
      <c r="AC50" s="484">
        <v>0.60858200510000005</v>
      </c>
      <c r="AD50" s="484">
        <v>0.61296996319999997</v>
      </c>
      <c r="AE50" s="484">
        <v>0.58380198829999996</v>
      </c>
      <c r="AF50" s="484">
        <v>0.50119541690000002</v>
      </c>
      <c r="AG50" s="484">
        <v>0.63339979599999996</v>
      </c>
      <c r="AH50" s="484">
        <v>0.48123927160000002</v>
      </c>
      <c r="AI50" s="484">
        <v>0.29470626830000002</v>
      </c>
      <c r="AJ50" s="484">
        <v>0.24437410100000001</v>
      </c>
      <c r="AK50" s="484">
        <v>0.31375753239999998</v>
      </c>
      <c r="AL50" s="484">
        <v>0.1193472682</v>
      </c>
      <c r="AM50" s="484">
        <v>0.44162290279999999</v>
      </c>
      <c r="AN50" s="484">
        <v>0.4173271831</v>
      </c>
      <c r="AO50" s="484">
        <v>0.28460800790000002</v>
      </c>
      <c r="AP50" s="484">
        <v>0.23264221369999999</v>
      </c>
      <c r="AQ50" s="484">
        <v>0.34330206800000002</v>
      </c>
      <c r="AR50" s="484">
        <v>0.3801370885</v>
      </c>
      <c r="AS50" s="484">
        <v>0.33193325600000001</v>
      </c>
      <c r="AT50" s="484">
        <v>0.4094651212</v>
      </c>
      <c r="AU50" s="484">
        <v>1</v>
      </c>
      <c r="AV50" s="484">
        <v>0.41406432589999997</v>
      </c>
      <c r="AW50" s="485">
        <v>0.47081135149999997</v>
      </c>
    </row>
    <row r="51" spans="2:49">
      <c r="B51" s="591" t="s">
        <v>344</v>
      </c>
      <c r="C51" s="581" t="s">
        <v>345</v>
      </c>
      <c r="D51" s="7">
        <v>3.2719765E-3</v>
      </c>
      <c r="E51" s="8">
        <v>4.6140062699999998E-2</v>
      </c>
      <c r="F51" s="8">
        <v>1.04142638E-2</v>
      </c>
      <c r="G51" s="8">
        <v>1.34510194E-2</v>
      </c>
      <c r="H51" s="8">
        <v>1.47748907E-2</v>
      </c>
      <c r="I51" s="8">
        <v>6.9767125999999997E-3</v>
      </c>
      <c r="J51" s="8">
        <v>1.6205108999999999E-2</v>
      </c>
      <c r="K51" s="8">
        <v>2.0980971599999999E-2</v>
      </c>
      <c r="L51" s="8">
        <v>2.03418644E-2</v>
      </c>
      <c r="M51" s="8">
        <v>1.3591835E-2</v>
      </c>
      <c r="N51" s="8">
        <v>7.7252105999999999E-3</v>
      </c>
      <c r="O51" s="8">
        <v>2.1031265399999999E-2</v>
      </c>
      <c r="P51" s="8">
        <v>1.9445155200000001E-2</v>
      </c>
      <c r="Q51" s="8">
        <v>2.6545002099999999E-2</v>
      </c>
      <c r="R51" s="8">
        <v>1.7469194300000001E-2</v>
      </c>
      <c r="S51" s="8">
        <v>7.7466897999999996E-3</v>
      </c>
      <c r="T51" s="8">
        <v>1.15889889E-2</v>
      </c>
      <c r="U51" s="8">
        <v>1.8297347299999999E-2</v>
      </c>
      <c r="V51" s="8">
        <v>1.5468700300000001E-2</v>
      </c>
      <c r="W51" s="8">
        <v>1.3169457900000001E-2</v>
      </c>
      <c r="X51" s="8">
        <v>3.0421526000000001E-2</v>
      </c>
      <c r="Y51" s="8">
        <v>1.90868537E-2</v>
      </c>
      <c r="Z51" s="8">
        <v>1.82152433E-2</v>
      </c>
      <c r="AA51" s="8">
        <v>1.5302019E-2</v>
      </c>
      <c r="AB51" s="8">
        <v>9.0549233E-3</v>
      </c>
      <c r="AC51" s="8">
        <v>2.0292485200000002E-2</v>
      </c>
      <c r="AD51" s="8">
        <v>2.0650286100000002E-2</v>
      </c>
      <c r="AE51" s="8">
        <v>1.6849990799999999E-2</v>
      </c>
      <c r="AF51" s="8">
        <v>2.1259160100000001E-2</v>
      </c>
      <c r="AG51" s="8">
        <v>1.0951290799999999E-2</v>
      </c>
      <c r="AH51" s="8">
        <v>1.42827823E-2</v>
      </c>
      <c r="AI51" s="8">
        <v>2.5580901699999999E-2</v>
      </c>
      <c r="AJ51" s="8">
        <v>2.2440794900000002E-2</v>
      </c>
      <c r="AK51" s="8">
        <v>2.6481848999999998E-2</v>
      </c>
      <c r="AL51" s="8">
        <v>3.4778614999999998E-3</v>
      </c>
      <c r="AM51" s="8">
        <v>1.71725831E-2</v>
      </c>
      <c r="AN51" s="8">
        <v>1.5137002300000001E-2</v>
      </c>
      <c r="AO51" s="8">
        <v>1.30797394E-2</v>
      </c>
      <c r="AP51" s="8">
        <v>1.00443593E-2</v>
      </c>
      <c r="AQ51" s="8">
        <v>1.09541155E-2</v>
      </c>
      <c r="AR51" s="8">
        <v>4.0420219100000002E-2</v>
      </c>
      <c r="AS51" s="8">
        <v>1.4599446800000001E-2</v>
      </c>
      <c r="AT51" s="8">
        <v>2.15044559E-2</v>
      </c>
      <c r="AU51" s="8">
        <v>0</v>
      </c>
      <c r="AV51" s="8">
        <v>3.5596785999999999E-3</v>
      </c>
      <c r="AW51" s="9">
        <v>1.4092732300000001E-2</v>
      </c>
    </row>
    <row r="52" spans="2:49">
      <c r="B52" s="585" t="s">
        <v>346</v>
      </c>
      <c r="C52" s="572" t="s">
        <v>1</v>
      </c>
      <c r="D52" s="10">
        <v>0.115977277</v>
      </c>
      <c r="E52" s="11">
        <v>0.20710766010000001</v>
      </c>
      <c r="F52" s="11">
        <v>0.152051505</v>
      </c>
      <c r="G52" s="11">
        <v>0.2589259075</v>
      </c>
      <c r="H52" s="11">
        <v>0.28556297429999999</v>
      </c>
      <c r="I52" s="11">
        <v>0.1385967773</v>
      </c>
      <c r="J52" s="11">
        <v>0.2392938869</v>
      </c>
      <c r="K52" s="11">
        <v>0.11288930730000001</v>
      </c>
      <c r="L52" s="11">
        <v>0.2507393866</v>
      </c>
      <c r="M52" s="11">
        <v>9.2114499399999994E-2</v>
      </c>
      <c r="N52" s="11">
        <v>3.5515230100000003E-2</v>
      </c>
      <c r="O52" s="11">
        <v>0.2424752164</v>
      </c>
      <c r="P52" s="11">
        <v>0.27152551870000002</v>
      </c>
      <c r="Q52" s="11">
        <v>0.26005806720000002</v>
      </c>
      <c r="R52" s="11">
        <v>0.2084454976</v>
      </c>
      <c r="S52" s="11">
        <v>4.80507191E-2</v>
      </c>
      <c r="T52" s="11">
        <v>0.1149926772</v>
      </c>
      <c r="U52" s="11">
        <v>0.28701464939999999</v>
      </c>
      <c r="V52" s="11">
        <v>0.21389297809999999</v>
      </c>
      <c r="W52" s="11">
        <v>0.21713198750000001</v>
      </c>
      <c r="X52" s="11">
        <v>0.21535177990000001</v>
      </c>
      <c r="Y52" s="11">
        <v>0.18532112649999999</v>
      </c>
      <c r="Z52" s="11">
        <v>0.2182256796</v>
      </c>
      <c r="AA52" s="11">
        <v>0.22555071600000001</v>
      </c>
      <c r="AB52" s="11">
        <v>0.12533322390000001</v>
      </c>
      <c r="AC52" s="11">
        <v>0.16561084449999999</v>
      </c>
      <c r="AD52" s="11">
        <v>0.19608193709999999</v>
      </c>
      <c r="AE52" s="11">
        <v>0.2451290465</v>
      </c>
      <c r="AF52" s="11">
        <v>0.33380464799999998</v>
      </c>
      <c r="AG52" s="11">
        <v>6.4288234499999999E-2</v>
      </c>
      <c r="AH52" s="11">
        <v>0.1097096798</v>
      </c>
      <c r="AI52" s="11">
        <v>0.44799868770000001</v>
      </c>
      <c r="AJ52" s="11">
        <v>0.35327962909999999</v>
      </c>
      <c r="AK52" s="11">
        <v>0.2653346841</v>
      </c>
      <c r="AL52" s="11">
        <v>4.7023197500000002E-2</v>
      </c>
      <c r="AM52" s="11">
        <v>0.2800754332</v>
      </c>
      <c r="AN52" s="11">
        <v>0.14378655539999999</v>
      </c>
      <c r="AO52" s="11">
        <v>0.37305823849999997</v>
      </c>
      <c r="AP52" s="11">
        <v>0.52309909519999997</v>
      </c>
      <c r="AQ52" s="11">
        <v>0.47963759839999998</v>
      </c>
      <c r="AR52" s="11">
        <v>0.52670639379999995</v>
      </c>
      <c r="AS52" s="11">
        <v>0.31467261530000001</v>
      </c>
      <c r="AT52" s="11">
        <v>0.2512854135</v>
      </c>
      <c r="AU52" s="11">
        <v>0</v>
      </c>
      <c r="AV52" s="11">
        <v>1.2674613E-2</v>
      </c>
      <c r="AW52" s="12">
        <v>0.23151373559999999</v>
      </c>
    </row>
    <row r="53" spans="2:49">
      <c r="B53" s="585" t="s">
        <v>347</v>
      </c>
      <c r="C53" s="572" t="s">
        <v>348</v>
      </c>
      <c r="D53" s="10">
        <v>0.26927608250000001</v>
      </c>
      <c r="E53" s="11">
        <v>0.13812154700000001</v>
      </c>
      <c r="F53" s="11">
        <v>0.14613830880000001</v>
      </c>
      <c r="G53" s="11">
        <v>-0.16464445550000001</v>
      </c>
      <c r="H53" s="11">
        <v>-2.5205802999999998E-3</v>
      </c>
      <c r="I53" s="11">
        <v>0.19157767449999999</v>
      </c>
      <c r="J53" s="11">
        <v>0.1150469341</v>
      </c>
      <c r="K53" s="11">
        <v>9.7678756699999994E-2</v>
      </c>
      <c r="L53" s="11">
        <v>0.18341445240000001</v>
      </c>
      <c r="M53" s="11">
        <v>8.70858932E-2</v>
      </c>
      <c r="N53" s="11">
        <v>5.6158997600000003E-2</v>
      </c>
      <c r="O53" s="11">
        <v>-6.4369982000000003E-3</v>
      </c>
      <c r="P53" s="11">
        <v>5.5289545199999998E-2</v>
      </c>
      <c r="Q53" s="11">
        <v>0.105350477</v>
      </c>
      <c r="R53" s="11">
        <v>0.2263886256</v>
      </c>
      <c r="S53" s="11">
        <v>0.16960830739999999</v>
      </c>
      <c r="T53" s="11">
        <v>9.4695453700000001E-2</v>
      </c>
      <c r="U53" s="11">
        <v>6.0465813600000001E-2</v>
      </c>
      <c r="V53" s="11">
        <v>0.16297216749999999</v>
      </c>
      <c r="W53" s="11">
        <v>0.14607349</v>
      </c>
      <c r="X53" s="11">
        <v>5.3594023900000003E-2</v>
      </c>
      <c r="Y53" s="11">
        <v>-4.3703706299999999E-2</v>
      </c>
      <c r="Z53" s="11">
        <v>-2.8141708000000001E-2</v>
      </c>
      <c r="AA53" s="11">
        <v>-9.8194048399999997E-2</v>
      </c>
      <c r="AB53" s="11">
        <v>2.6248678099999999E-2</v>
      </c>
      <c r="AC53" s="11">
        <v>7.7042125399999994E-2</v>
      </c>
      <c r="AD53" s="11">
        <v>3.2016244399999998E-2</v>
      </c>
      <c r="AE53" s="11">
        <v>3.4088578500000001E-2</v>
      </c>
      <c r="AF53" s="11">
        <v>6.5204387599999997E-2</v>
      </c>
      <c r="AG53" s="11">
        <v>2.0559653600000002E-2</v>
      </c>
      <c r="AH53" s="11">
        <v>0.18852153150000001</v>
      </c>
      <c r="AI53" s="11">
        <v>0.13969623279999999</v>
      </c>
      <c r="AJ53" s="11">
        <v>0.27016829329999997</v>
      </c>
      <c r="AK53" s="11">
        <v>0.31577124049999999</v>
      </c>
      <c r="AL53" s="11">
        <v>0.51653518649999997</v>
      </c>
      <c r="AM53" s="11">
        <v>0.1037278769</v>
      </c>
      <c r="AN53" s="11">
        <v>0.2668671165</v>
      </c>
      <c r="AO53" s="11">
        <v>0</v>
      </c>
      <c r="AP53" s="11">
        <v>3.8125574000000002E-2</v>
      </c>
      <c r="AQ53" s="11">
        <v>9.2411916100000005E-2</v>
      </c>
      <c r="AR53" s="11">
        <v>-6.894219E-3</v>
      </c>
      <c r="AS53" s="11">
        <v>0.1673197109</v>
      </c>
      <c r="AT53" s="11">
        <v>0.171170239</v>
      </c>
      <c r="AU53" s="11">
        <v>0</v>
      </c>
      <c r="AV53" s="11">
        <v>0.51503874299999997</v>
      </c>
      <c r="AW53" s="12">
        <v>0.1477359707</v>
      </c>
    </row>
    <row r="54" spans="2:49">
      <c r="B54" s="585" t="s">
        <v>349</v>
      </c>
      <c r="C54" s="572" t="s">
        <v>350</v>
      </c>
      <c r="D54" s="10">
        <v>0.148976997</v>
      </c>
      <c r="E54" s="11">
        <v>2.8221591800000001E-2</v>
      </c>
      <c r="F54" s="11">
        <v>4.6507088699999997E-2</v>
      </c>
      <c r="G54" s="11">
        <v>0.15484833419999999</v>
      </c>
      <c r="H54" s="11">
        <v>0.10540852169999999</v>
      </c>
      <c r="I54" s="11">
        <v>6.6051194300000005E-2</v>
      </c>
      <c r="J54" s="11">
        <v>4.7587913900000001E-2</v>
      </c>
      <c r="K54" s="11">
        <v>8.1988790399999997E-2</v>
      </c>
      <c r="L54" s="11">
        <v>0.12125940239999999</v>
      </c>
      <c r="M54" s="11">
        <v>0.1263767324</v>
      </c>
      <c r="N54" s="11">
        <v>8.4286022899999993E-2</v>
      </c>
      <c r="O54" s="11">
        <v>9.1692459500000004E-2</v>
      </c>
      <c r="P54" s="11">
        <v>0.16048344849999999</v>
      </c>
      <c r="Q54" s="11">
        <v>5.8896723400000003E-2</v>
      </c>
      <c r="R54" s="11">
        <v>8.3507108999999996E-2</v>
      </c>
      <c r="S54" s="11">
        <v>4.1931142499999997E-2</v>
      </c>
      <c r="T54" s="11">
        <v>6.2105545599999999E-2</v>
      </c>
      <c r="U54" s="11">
        <v>9.5519071900000002E-2</v>
      </c>
      <c r="V54" s="11">
        <v>9.0972875699999997E-2</v>
      </c>
      <c r="W54" s="11">
        <v>0.1035100534</v>
      </c>
      <c r="X54" s="11">
        <v>0.1978275783</v>
      </c>
      <c r="Y54" s="11">
        <v>0.2306894042</v>
      </c>
      <c r="Z54" s="11">
        <v>0.1833004191</v>
      </c>
      <c r="AA54" s="11">
        <v>0.22284544440000001</v>
      </c>
      <c r="AB54" s="11">
        <v>0.10661809529999999</v>
      </c>
      <c r="AC54" s="11">
        <v>0.1060258885</v>
      </c>
      <c r="AD54" s="11">
        <v>0.112293114</v>
      </c>
      <c r="AE54" s="11">
        <v>8.3116546700000002E-2</v>
      </c>
      <c r="AF54" s="11">
        <v>4.45156201E-2</v>
      </c>
      <c r="AG54" s="11">
        <v>0.230277967</v>
      </c>
      <c r="AH54" s="11">
        <v>0.22066945290000001</v>
      </c>
      <c r="AI54" s="11">
        <v>7.2921491399999996E-2</v>
      </c>
      <c r="AJ54" s="11">
        <v>6.67100734E-2</v>
      </c>
      <c r="AK54" s="11">
        <v>7.3063513900000002E-2</v>
      </c>
      <c r="AL54" s="11">
        <v>0.26176993700000001</v>
      </c>
      <c r="AM54" s="11">
        <v>0.1013297666</v>
      </c>
      <c r="AN54" s="11">
        <v>0.1224759191</v>
      </c>
      <c r="AO54" s="11">
        <v>0.32669711509999999</v>
      </c>
      <c r="AP54" s="11">
        <v>0.18412248649999999</v>
      </c>
      <c r="AQ54" s="11">
        <v>7.1178744500000002E-2</v>
      </c>
      <c r="AR54" s="11">
        <v>5.0229309899999998E-2</v>
      </c>
      <c r="AS54" s="11">
        <v>0.12171107339999999</v>
      </c>
      <c r="AT54" s="11">
        <v>9.6225879099999995E-2</v>
      </c>
      <c r="AU54" s="11">
        <v>0</v>
      </c>
      <c r="AV54" s="11">
        <v>4.1844201099999999E-2</v>
      </c>
      <c r="AW54" s="12">
        <v>0.11227593299999999</v>
      </c>
    </row>
    <row r="55" spans="2:49">
      <c r="B55" s="585" t="s">
        <v>351</v>
      </c>
      <c r="C55" s="573" t="s">
        <v>352</v>
      </c>
      <c r="D55" s="10">
        <v>3.9497013800000001E-2</v>
      </c>
      <c r="E55" s="11">
        <v>5.3456771700000003E-2</v>
      </c>
      <c r="F55" s="11">
        <v>3.0598091899999999E-2</v>
      </c>
      <c r="G55" s="11">
        <v>4.9254102399999999E-2</v>
      </c>
      <c r="H55" s="11">
        <v>4.8842946399999997E-2</v>
      </c>
      <c r="I55" s="11">
        <v>3.3823809099999998E-2</v>
      </c>
      <c r="J55" s="11">
        <v>2.8674169900000001E-2</v>
      </c>
      <c r="K55" s="11">
        <v>1.9133042199999999E-2</v>
      </c>
      <c r="L55" s="11">
        <v>2.8667241100000001E-2</v>
      </c>
      <c r="M55" s="11">
        <v>2.0561688200000001E-2</v>
      </c>
      <c r="N55" s="11">
        <v>9.1337221999999996E-3</v>
      </c>
      <c r="O55" s="11">
        <v>3.8660117500000001E-2</v>
      </c>
      <c r="P55" s="11">
        <v>3.8902494000000003E-2</v>
      </c>
      <c r="Q55" s="11">
        <v>2.4471173799999999E-2</v>
      </c>
      <c r="R55" s="11">
        <v>3.0758293799999999E-2</v>
      </c>
      <c r="S55" s="11">
        <v>1.5047285299999999E-2</v>
      </c>
      <c r="T55" s="11">
        <v>7.5823213999999996E-3</v>
      </c>
      <c r="U55" s="11">
        <v>2.9733189300000001E-2</v>
      </c>
      <c r="V55" s="11">
        <v>7.7900872999999999E-3</v>
      </c>
      <c r="W55" s="11">
        <v>9.1727317000000006E-3</v>
      </c>
      <c r="X55" s="11">
        <v>1.2401859899999999E-2</v>
      </c>
      <c r="Y55" s="11">
        <v>9.3188142000000009E-3</v>
      </c>
      <c r="Z55" s="11">
        <v>5.7840823E-3</v>
      </c>
      <c r="AA55" s="11">
        <v>1.1917818199999999E-2</v>
      </c>
      <c r="AB55" s="11">
        <v>-9.3095482E-3</v>
      </c>
      <c r="AC55" s="11">
        <v>2.2456278900000001E-2</v>
      </c>
      <c r="AD55" s="11">
        <v>2.60395382E-2</v>
      </c>
      <c r="AE55" s="11">
        <v>3.7013849199999997E-2</v>
      </c>
      <c r="AF55" s="11">
        <v>3.8815398399999999E-2</v>
      </c>
      <c r="AG55" s="11">
        <v>4.0864944100000002E-2</v>
      </c>
      <c r="AH55" s="11">
        <v>4.4844764500000002E-2</v>
      </c>
      <c r="AI55" s="11">
        <v>1.9096418099999998E-2</v>
      </c>
      <c r="AJ55" s="11">
        <v>4.3574771499999998E-2</v>
      </c>
      <c r="AK55" s="11">
        <v>2.2091440800000001E-2</v>
      </c>
      <c r="AL55" s="11">
        <v>5.2136198699999997E-2</v>
      </c>
      <c r="AM55" s="11">
        <v>5.9382046399999999E-2</v>
      </c>
      <c r="AN55" s="11">
        <v>3.4416700100000003E-2</v>
      </c>
      <c r="AO55" s="11">
        <v>2.5568992000000001E-3</v>
      </c>
      <c r="AP55" s="11">
        <v>1.3595059899999999E-2</v>
      </c>
      <c r="AQ55" s="11">
        <v>1.5810635399999998E-2</v>
      </c>
      <c r="AR55" s="11">
        <v>3.4441249899999998E-2</v>
      </c>
      <c r="AS55" s="11">
        <v>4.9811724799999998E-2</v>
      </c>
      <c r="AT55" s="11">
        <v>5.0353594500000001E-2</v>
      </c>
      <c r="AU55" s="11">
        <v>0</v>
      </c>
      <c r="AV55" s="11">
        <v>1.8445606999999999E-2</v>
      </c>
      <c r="AW55" s="12">
        <v>2.6245112899999999E-2</v>
      </c>
    </row>
    <row r="56" spans="2:49">
      <c r="B56" s="586" t="s">
        <v>353</v>
      </c>
      <c r="C56" s="577" t="s">
        <v>354</v>
      </c>
      <c r="D56" s="477">
        <v>-5.1890864100000003E-2</v>
      </c>
      <c r="E56" s="478">
        <v>0</v>
      </c>
      <c r="F56" s="478">
        <v>-3.5059234999999999E-3</v>
      </c>
      <c r="G56" s="478">
        <v>0</v>
      </c>
      <c r="H56" s="478">
        <v>0</v>
      </c>
      <c r="I56" s="478">
        <v>-2.0379900000000001E-5</v>
      </c>
      <c r="J56" s="478">
        <v>0</v>
      </c>
      <c r="K56" s="478">
        <v>0</v>
      </c>
      <c r="L56" s="478">
        <v>-1.16439E-5</v>
      </c>
      <c r="M56" s="478">
        <v>0</v>
      </c>
      <c r="N56" s="478">
        <v>-7.7770599999999997E-5</v>
      </c>
      <c r="O56" s="478">
        <v>-4.4857000000000001E-6</v>
      </c>
      <c r="P56" s="478">
        <v>-1.21837E-5</v>
      </c>
      <c r="Q56" s="478">
        <v>0</v>
      </c>
      <c r="R56" s="478">
        <v>0</v>
      </c>
      <c r="S56" s="478">
        <v>-2.3984000000000002E-6</v>
      </c>
      <c r="T56" s="478">
        <v>-4.3981000000000003E-6</v>
      </c>
      <c r="U56" s="478">
        <v>-3.844E-6</v>
      </c>
      <c r="V56" s="478">
        <v>-3.2787000000000001E-6</v>
      </c>
      <c r="W56" s="478">
        <v>-5.0289000000000003E-6</v>
      </c>
      <c r="X56" s="478">
        <v>0</v>
      </c>
      <c r="Y56" s="478">
        <v>-3.4823999999999999E-6</v>
      </c>
      <c r="Z56" s="478">
        <v>-4.0138999999999998E-6</v>
      </c>
      <c r="AA56" s="478">
        <v>-1.0445099999999999E-5</v>
      </c>
      <c r="AB56" s="478">
        <v>-3.1878000000000002E-6</v>
      </c>
      <c r="AC56" s="478">
        <v>-9.6276000000000008E-6</v>
      </c>
      <c r="AD56" s="478">
        <v>-5.1082999999999999E-5</v>
      </c>
      <c r="AE56" s="478">
        <v>0</v>
      </c>
      <c r="AF56" s="478">
        <v>-4.7946309000000001E-3</v>
      </c>
      <c r="AG56" s="478">
        <v>-3.4188600000000001E-4</v>
      </c>
      <c r="AH56" s="478">
        <v>-5.9267482599999997E-2</v>
      </c>
      <c r="AI56" s="478">
        <v>0</v>
      </c>
      <c r="AJ56" s="478">
        <v>-5.4766310000000003E-4</v>
      </c>
      <c r="AK56" s="478">
        <v>-1.6500260900000001E-2</v>
      </c>
      <c r="AL56" s="478">
        <v>-2.8964939999999998E-4</v>
      </c>
      <c r="AM56" s="478">
        <v>-3.3106088999999999E-3</v>
      </c>
      <c r="AN56" s="478">
        <v>-1.04765E-5</v>
      </c>
      <c r="AO56" s="478">
        <v>0</v>
      </c>
      <c r="AP56" s="478">
        <v>-1.6287885999999999E-3</v>
      </c>
      <c r="AQ56" s="478">
        <v>-1.3295077900000001E-2</v>
      </c>
      <c r="AR56" s="478">
        <v>-2.5040042200000001E-2</v>
      </c>
      <c r="AS56" s="478">
        <v>-4.7827300000000002E-5</v>
      </c>
      <c r="AT56" s="478">
        <v>-4.7033000000000004E-6</v>
      </c>
      <c r="AU56" s="478">
        <v>0</v>
      </c>
      <c r="AV56" s="478">
        <v>-5.6271686000000003E-3</v>
      </c>
      <c r="AW56" s="479">
        <v>-2.6748359999999999E-3</v>
      </c>
    </row>
    <row r="57" spans="2:49" ht="14.25" thickBot="1">
      <c r="B57" s="592" t="s">
        <v>355</v>
      </c>
      <c r="C57" s="582" t="s">
        <v>356</v>
      </c>
      <c r="D57" s="26">
        <v>0.52510848259999998</v>
      </c>
      <c r="E57" s="27">
        <v>0.47304763329999999</v>
      </c>
      <c r="F57" s="27">
        <v>0.38220333470000001</v>
      </c>
      <c r="G57" s="27">
        <v>0.31183490800000002</v>
      </c>
      <c r="H57" s="27">
        <v>0.45206875279999997</v>
      </c>
      <c r="I57" s="27">
        <v>0.4370057879</v>
      </c>
      <c r="J57" s="27">
        <v>0.44680801380000001</v>
      </c>
      <c r="K57" s="27">
        <v>0.33267086810000002</v>
      </c>
      <c r="L57" s="27">
        <v>0.6044107031</v>
      </c>
      <c r="M57" s="27">
        <v>0.33973064809999998</v>
      </c>
      <c r="N57" s="27">
        <v>0.19274141280000001</v>
      </c>
      <c r="O57" s="27">
        <v>0.38741757500000001</v>
      </c>
      <c r="P57" s="27">
        <v>0.54563397790000001</v>
      </c>
      <c r="Q57" s="27">
        <v>0.47532144339999999</v>
      </c>
      <c r="R57" s="27">
        <v>0.56656872039999995</v>
      </c>
      <c r="S57" s="27">
        <v>0.28238174560000001</v>
      </c>
      <c r="T57" s="27">
        <v>0.29096058860000001</v>
      </c>
      <c r="U57" s="27">
        <v>0.49102622750000002</v>
      </c>
      <c r="V57" s="27">
        <v>0.49109353020000002</v>
      </c>
      <c r="W57" s="27">
        <v>0.48905269169999999</v>
      </c>
      <c r="X57" s="27">
        <v>0.50959676799999998</v>
      </c>
      <c r="Y57" s="27">
        <v>0.40070900990000002</v>
      </c>
      <c r="Z57" s="27">
        <v>0.39737970230000003</v>
      </c>
      <c r="AA57" s="27">
        <v>0.37741150420000003</v>
      </c>
      <c r="AB57" s="27">
        <v>0.25794218460000001</v>
      </c>
      <c r="AC57" s="27">
        <v>0.39141799490000001</v>
      </c>
      <c r="AD57" s="27">
        <v>0.38703003679999998</v>
      </c>
      <c r="AE57" s="27">
        <v>0.41619801169999998</v>
      </c>
      <c r="AF57" s="27">
        <v>0.49880458309999998</v>
      </c>
      <c r="AG57" s="27">
        <v>0.36660020399999999</v>
      </c>
      <c r="AH57" s="27">
        <v>0.51876072839999998</v>
      </c>
      <c r="AI57" s="27">
        <v>0.70529373169999998</v>
      </c>
      <c r="AJ57" s="27">
        <v>0.75562589899999999</v>
      </c>
      <c r="AK57" s="27">
        <v>0.68624246759999996</v>
      </c>
      <c r="AL57" s="27">
        <v>0.88065273180000003</v>
      </c>
      <c r="AM57" s="27">
        <v>0.55837709719999995</v>
      </c>
      <c r="AN57" s="27">
        <v>0.58267281689999995</v>
      </c>
      <c r="AO57" s="27">
        <v>0.71539199210000004</v>
      </c>
      <c r="AP57" s="27">
        <v>0.76735778629999996</v>
      </c>
      <c r="AQ57" s="27">
        <v>0.65669793200000004</v>
      </c>
      <c r="AR57" s="27">
        <v>0.61986291149999995</v>
      </c>
      <c r="AS57" s="27">
        <v>0.66806674399999999</v>
      </c>
      <c r="AT57" s="27">
        <v>0.5905348788</v>
      </c>
      <c r="AU57" s="27">
        <v>0</v>
      </c>
      <c r="AV57" s="27">
        <v>0.58593567410000003</v>
      </c>
      <c r="AW57" s="28">
        <v>0.52918864850000003</v>
      </c>
    </row>
    <row r="58" spans="2:49" ht="14.25" thickBot="1">
      <c r="B58" s="593" t="s">
        <v>357</v>
      </c>
      <c r="C58" s="583" t="s">
        <v>358</v>
      </c>
      <c r="D58" s="19">
        <v>1</v>
      </c>
      <c r="E58" s="494">
        <v>1</v>
      </c>
      <c r="F58" s="494">
        <v>1</v>
      </c>
      <c r="G58" s="494">
        <v>1</v>
      </c>
      <c r="H58" s="494">
        <v>1</v>
      </c>
      <c r="I58" s="494">
        <v>1</v>
      </c>
      <c r="J58" s="494">
        <v>1</v>
      </c>
      <c r="K58" s="494">
        <v>1</v>
      </c>
      <c r="L58" s="494">
        <v>1</v>
      </c>
      <c r="M58" s="494">
        <v>1</v>
      </c>
      <c r="N58" s="494">
        <v>1</v>
      </c>
      <c r="O58" s="494">
        <v>1</v>
      </c>
      <c r="P58" s="494">
        <v>1</v>
      </c>
      <c r="Q58" s="494">
        <v>1</v>
      </c>
      <c r="R58" s="494">
        <v>1</v>
      </c>
      <c r="S58" s="494">
        <v>1</v>
      </c>
      <c r="T58" s="494">
        <v>1</v>
      </c>
      <c r="U58" s="494">
        <v>1</v>
      </c>
      <c r="V58" s="494">
        <v>1</v>
      </c>
      <c r="W58" s="494">
        <v>1</v>
      </c>
      <c r="X58" s="494">
        <v>1</v>
      </c>
      <c r="Y58" s="494">
        <v>1</v>
      </c>
      <c r="Z58" s="494">
        <v>1</v>
      </c>
      <c r="AA58" s="494">
        <v>1</v>
      </c>
      <c r="AB58" s="494">
        <v>1</v>
      </c>
      <c r="AC58" s="494">
        <v>1</v>
      </c>
      <c r="AD58" s="494">
        <v>1</v>
      </c>
      <c r="AE58" s="494">
        <v>1</v>
      </c>
      <c r="AF58" s="494">
        <v>1</v>
      </c>
      <c r="AG58" s="494">
        <v>1</v>
      </c>
      <c r="AH58" s="494">
        <v>1</v>
      </c>
      <c r="AI58" s="494">
        <v>1</v>
      </c>
      <c r="AJ58" s="494">
        <v>1</v>
      </c>
      <c r="AK58" s="494">
        <v>1</v>
      </c>
      <c r="AL58" s="494">
        <v>1</v>
      </c>
      <c r="AM58" s="494">
        <v>1</v>
      </c>
      <c r="AN58" s="494">
        <v>1</v>
      </c>
      <c r="AO58" s="494">
        <v>1</v>
      </c>
      <c r="AP58" s="494">
        <v>1</v>
      </c>
      <c r="AQ58" s="494">
        <v>1</v>
      </c>
      <c r="AR58" s="494">
        <v>1</v>
      </c>
      <c r="AS58" s="494">
        <v>1</v>
      </c>
      <c r="AT58" s="494">
        <v>1</v>
      </c>
      <c r="AU58" s="494">
        <v>1</v>
      </c>
      <c r="AV58" s="494">
        <v>1</v>
      </c>
      <c r="AW58" s="20">
        <v>1</v>
      </c>
    </row>
  </sheetData>
  <phoneticPr fontId="1"/>
  <pageMargins left="0.7" right="0.7" top="0.75" bottom="0.75" header="0.3" footer="0.3"/>
  <pageSetup paperSize="9" scale="65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AX51"/>
  <sheetViews>
    <sheetView showGridLines="0" workbookViewId="0"/>
  </sheetViews>
  <sheetFormatPr defaultColWidth="10.125" defaultRowHeight="14.25"/>
  <cols>
    <col min="1" max="1" width="1.625" style="2" customWidth="1"/>
    <col min="2" max="2" width="3" style="2" bestFit="1" customWidth="1"/>
    <col min="3" max="3" width="26.625" style="2" bestFit="1" customWidth="1"/>
    <col min="4" max="46" width="9.75" style="2" customWidth="1"/>
    <col min="47" max="47" width="9.875" style="2" customWidth="1"/>
    <col min="48" max="48" width="9.75" style="2" customWidth="1"/>
    <col min="49" max="49" width="10.125" style="2" customWidth="1"/>
    <col min="50" max="50" width="11.75" style="2" bestFit="1" customWidth="1"/>
    <col min="51" max="16384" width="10.125" style="2"/>
  </cols>
  <sheetData>
    <row r="1" spans="2:50">
      <c r="B1" s="1" t="s">
        <v>0</v>
      </c>
    </row>
    <row r="2" spans="2:50" ht="15" thickBot="1"/>
    <row r="3" spans="2:50">
      <c r="B3" s="3"/>
      <c r="C3" s="4"/>
      <c r="D3" s="553" t="s">
        <v>252</v>
      </c>
      <c r="E3" s="554" t="s">
        <v>254</v>
      </c>
      <c r="F3" s="554" t="s">
        <v>256</v>
      </c>
      <c r="G3" s="554" t="s">
        <v>258</v>
      </c>
      <c r="H3" s="554" t="s">
        <v>260</v>
      </c>
      <c r="I3" s="555" t="s">
        <v>262</v>
      </c>
      <c r="J3" s="554" t="s">
        <v>264</v>
      </c>
      <c r="K3" s="554" t="s">
        <v>266</v>
      </c>
      <c r="L3" s="554" t="s">
        <v>268</v>
      </c>
      <c r="M3" s="554" t="s">
        <v>270</v>
      </c>
      <c r="N3" s="554" t="s">
        <v>272</v>
      </c>
      <c r="O3" s="554" t="s">
        <v>274</v>
      </c>
      <c r="P3" s="554" t="s">
        <v>276</v>
      </c>
      <c r="Q3" s="554" t="s">
        <v>278</v>
      </c>
      <c r="R3" s="555" t="s">
        <v>280</v>
      </c>
      <c r="S3" s="554" t="s">
        <v>282</v>
      </c>
      <c r="T3" s="554" t="s">
        <v>284</v>
      </c>
      <c r="U3" s="554" t="s">
        <v>286</v>
      </c>
      <c r="V3" s="554" t="s">
        <v>288</v>
      </c>
      <c r="W3" s="554" t="s">
        <v>290</v>
      </c>
      <c r="X3" s="555" t="s">
        <v>292</v>
      </c>
      <c r="Y3" s="554" t="s">
        <v>294</v>
      </c>
      <c r="Z3" s="554" t="s">
        <v>296</v>
      </c>
      <c r="AA3" s="554" t="s">
        <v>298</v>
      </c>
      <c r="AB3" s="554" t="s">
        <v>300</v>
      </c>
      <c r="AC3" s="554" t="s">
        <v>302</v>
      </c>
      <c r="AD3" s="554" t="s">
        <v>304</v>
      </c>
      <c r="AE3" s="554" t="s">
        <v>306</v>
      </c>
      <c r="AF3" s="554" t="s">
        <v>308</v>
      </c>
      <c r="AG3" s="555" t="s">
        <v>310</v>
      </c>
      <c r="AH3" s="554" t="s">
        <v>312</v>
      </c>
      <c r="AI3" s="554" t="s">
        <v>314</v>
      </c>
      <c r="AJ3" s="554" t="s">
        <v>316</v>
      </c>
      <c r="AK3" s="554" t="s">
        <v>318</v>
      </c>
      <c r="AL3" s="554" t="s">
        <v>320</v>
      </c>
      <c r="AM3" s="555" t="s">
        <v>322</v>
      </c>
      <c r="AN3" s="554" t="s">
        <v>324</v>
      </c>
      <c r="AO3" s="554" t="s">
        <v>326</v>
      </c>
      <c r="AP3" s="554" t="s">
        <v>328</v>
      </c>
      <c r="AQ3" s="554" t="s">
        <v>330</v>
      </c>
      <c r="AR3" s="554" t="s">
        <v>332</v>
      </c>
      <c r="AS3" s="554" t="s">
        <v>334</v>
      </c>
      <c r="AT3" s="554" t="s">
        <v>336</v>
      </c>
      <c r="AU3" s="554" t="s">
        <v>338</v>
      </c>
      <c r="AV3" s="555" t="s">
        <v>340</v>
      </c>
      <c r="AW3" s="748" t="s">
        <v>359</v>
      </c>
      <c r="AX3" s="750" t="s">
        <v>360</v>
      </c>
    </row>
    <row r="4" spans="2:50" ht="54" customHeight="1" thickBot="1">
      <c r="B4" s="5"/>
      <c r="C4" s="6"/>
      <c r="D4" s="557" t="s">
        <v>253</v>
      </c>
      <c r="E4" s="558" t="s">
        <v>255</v>
      </c>
      <c r="F4" s="556" t="s">
        <v>257</v>
      </c>
      <c r="G4" s="558" t="s">
        <v>259</v>
      </c>
      <c r="H4" s="558" t="s">
        <v>261</v>
      </c>
      <c r="I4" s="559" t="s">
        <v>263</v>
      </c>
      <c r="J4" s="558" t="s">
        <v>265</v>
      </c>
      <c r="K4" s="558" t="s">
        <v>267</v>
      </c>
      <c r="L4" s="558" t="s">
        <v>269</v>
      </c>
      <c r="M4" s="556" t="s">
        <v>271</v>
      </c>
      <c r="N4" s="558" t="s">
        <v>273</v>
      </c>
      <c r="O4" s="558" t="s">
        <v>275</v>
      </c>
      <c r="P4" s="558" t="s">
        <v>277</v>
      </c>
      <c r="Q4" s="556" t="s">
        <v>279</v>
      </c>
      <c r="R4" s="559" t="s">
        <v>281</v>
      </c>
      <c r="S4" s="558" t="s">
        <v>283</v>
      </c>
      <c r="T4" s="556" t="s">
        <v>285</v>
      </c>
      <c r="U4" s="556" t="s">
        <v>287</v>
      </c>
      <c r="V4" s="556" t="s">
        <v>289</v>
      </c>
      <c r="W4" s="556" t="s">
        <v>291</v>
      </c>
      <c r="X4" s="559" t="s">
        <v>293</v>
      </c>
      <c r="Y4" s="556" t="s">
        <v>295</v>
      </c>
      <c r="Z4" s="558" t="s">
        <v>297</v>
      </c>
      <c r="AA4" s="558" t="s">
        <v>299</v>
      </c>
      <c r="AB4" s="556" t="s">
        <v>301</v>
      </c>
      <c r="AC4" s="558" t="s">
        <v>303</v>
      </c>
      <c r="AD4" s="558" t="s">
        <v>305</v>
      </c>
      <c r="AE4" s="558" t="s">
        <v>307</v>
      </c>
      <c r="AF4" s="558" t="s">
        <v>309</v>
      </c>
      <c r="AG4" s="559" t="s">
        <v>311</v>
      </c>
      <c r="AH4" s="558" t="s">
        <v>313</v>
      </c>
      <c r="AI4" s="558" t="s">
        <v>315</v>
      </c>
      <c r="AJ4" s="558" t="s">
        <v>317</v>
      </c>
      <c r="AK4" s="558" t="s">
        <v>319</v>
      </c>
      <c r="AL4" s="556" t="s">
        <v>321</v>
      </c>
      <c r="AM4" s="560" t="s">
        <v>323</v>
      </c>
      <c r="AN4" s="556" t="s">
        <v>325</v>
      </c>
      <c r="AO4" s="558" t="s">
        <v>327</v>
      </c>
      <c r="AP4" s="556" t="s">
        <v>329</v>
      </c>
      <c r="AQ4" s="556" t="s">
        <v>331</v>
      </c>
      <c r="AR4" s="556" t="s">
        <v>333</v>
      </c>
      <c r="AS4" s="556" t="s">
        <v>335</v>
      </c>
      <c r="AT4" s="556" t="s">
        <v>337</v>
      </c>
      <c r="AU4" s="558" t="s">
        <v>339</v>
      </c>
      <c r="AV4" s="560" t="s">
        <v>341</v>
      </c>
      <c r="AW4" s="749"/>
      <c r="AX4" s="751"/>
    </row>
    <row r="5" spans="2:50">
      <c r="B5" s="584" t="s">
        <v>252</v>
      </c>
      <c r="C5" s="599" t="s">
        <v>253</v>
      </c>
      <c r="D5" s="7">
        <v>1.0440659019</v>
      </c>
      <c r="E5" s="8">
        <v>9.4171499999999998E-5</v>
      </c>
      <c r="F5" s="8">
        <v>7.8345205000000001E-2</v>
      </c>
      <c r="G5" s="8">
        <v>4.9717453000000002E-3</v>
      </c>
      <c r="H5" s="8">
        <v>8.784547E-4</v>
      </c>
      <c r="I5" s="8">
        <v>7.5563433299999996E-2</v>
      </c>
      <c r="J5" s="8">
        <v>5.7435231E-3</v>
      </c>
      <c r="K5" s="8">
        <v>5.2453298999999998E-3</v>
      </c>
      <c r="L5" s="8">
        <v>2.3002529999999999E-4</v>
      </c>
      <c r="M5" s="8">
        <v>4.3173959999999998E-4</v>
      </c>
      <c r="N5" s="8">
        <v>3.0861899999999997E-5</v>
      </c>
      <c r="O5" s="8">
        <v>5.3745900000000003E-5</v>
      </c>
      <c r="P5" s="8">
        <v>7.7075002E-3</v>
      </c>
      <c r="Q5" s="8">
        <v>3.8328101999999999E-3</v>
      </c>
      <c r="R5" s="8">
        <v>2.239574E-4</v>
      </c>
      <c r="S5" s="8">
        <v>3.36478E-5</v>
      </c>
      <c r="T5" s="8">
        <v>1.3269320000000001E-4</v>
      </c>
      <c r="U5" s="8">
        <v>6.9575799999999999E-5</v>
      </c>
      <c r="V5" s="8">
        <v>3.6534E-5</v>
      </c>
      <c r="W5" s="8">
        <v>5.2641900000000002E-5</v>
      </c>
      <c r="X5" s="8">
        <v>1.017586E-4</v>
      </c>
      <c r="Y5" s="8">
        <v>4.2991400000000003E-5</v>
      </c>
      <c r="Z5" s="8">
        <v>5.6705900000000002E-5</v>
      </c>
      <c r="AA5" s="8">
        <v>4.64142E-5</v>
      </c>
      <c r="AB5" s="8">
        <v>4.6214600000000003E-5</v>
      </c>
      <c r="AC5" s="8">
        <v>2.1242430000000001E-4</v>
      </c>
      <c r="AD5" s="8">
        <v>8.12921E-5</v>
      </c>
      <c r="AE5" s="8">
        <v>4.7286502000000001E-3</v>
      </c>
      <c r="AF5" s="8">
        <v>2.0311749E-3</v>
      </c>
      <c r="AG5" s="8">
        <v>1.6882550000000001E-4</v>
      </c>
      <c r="AH5" s="8">
        <v>7.5334500000000002E-5</v>
      </c>
      <c r="AI5" s="8">
        <v>4.7398599999999997E-5</v>
      </c>
      <c r="AJ5" s="8">
        <v>1.031212E-4</v>
      </c>
      <c r="AK5" s="8">
        <v>4.4670299999999998E-5</v>
      </c>
      <c r="AL5" s="8">
        <v>1.6668699999999998E-5</v>
      </c>
      <c r="AM5" s="8">
        <v>1.1117599999999999E-4</v>
      </c>
      <c r="AN5" s="8">
        <v>1.2967499999999999E-4</v>
      </c>
      <c r="AO5" s="8">
        <v>6.7703199999999999E-5</v>
      </c>
      <c r="AP5" s="8">
        <v>9.2789819999999999E-4</v>
      </c>
      <c r="AQ5" s="8">
        <v>1.2450104000000001E-3</v>
      </c>
      <c r="AR5" s="8">
        <v>9.0784579999999995E-4</v>
      </c>
      <c r="AS5" s="8">
        <v>6.0977000000000002E-5</v>
      </c>
      <c r="AT5" s="8">
        <v>1.0466305400000001E-2</v>
      </c>
      <c r="AU5" s="8">
        <v>9.8225169999999998E-4</v>
      </c>
      <c r="AV5" s="9">
        <v>9.2455799999999997E-5</v>
      </c>
      <c r="AW5" s="7">
        <v>1.2505384416000001</v>
      </c>
      <c r="AX5" s="487">
        <v>0.91871978210000005</v>
      </c>
    </row>
    <row r="6" spans="2:50">
      <c r="B6" s="585" t="s">
        <v>254</v>
      </c>
      <c r="C6" s="594" t="s">
        <v>255</v>
      </c>
      <c r="D6" s="10">
        <v>5.15752E-5</v>
      </c>
      <c r="E6" s="11">
        <v>1.0001185366000001</v>
      </c>
      <c r="F6" s="11">
        <v>6.5079299999999999E-5</v>
      </c>
      <c r="G6" s="11">
        <v>1.6640590000000001E-4</v>
      </c>
      <c r="H6" s="11">
        <v>8.1025200000000005E-5</v>
      </c>
      <c r="I6" s="11">
        <v>5.84354E-5</v>
      </c>
      <c r="J6" s="11">
        <v>1.365134E-4</v>
      </c>
      <c r="K6" s="11">
        <v>5.2387919999999995E-4</v>
      </c>
      <c r="L6" s="11">
        <v>8.5006400000000007E-5</v>
      </c>
      <c r="M6" s="11">
        <v>2.8382590000000001E-4</v>
      </c>
      <c r="N6" s="11">
        <v>8.0259169000000009E-3</v>
      </c>
      <c r="O6" s="11">
        <v>1.1073600000000001E-4</v>
      </c>
      <c r="P6" s="11">
        <v>1.014089E-4</v>
      </c>
      <c r="Q6" s="11">
        <v>3.78814E-5</v>
      </c>
      <c r="R6" s="11">
        <v>1.2124642E-3</v>
      </c>
      <c r="S6" s="11">
        <v>1.683159E-3</v>
      </c>
      <c r="T6" s="11">
        <v>2.1002962999999999E-3</v>
      </c>
      <c r="U6" s="11">
        <v>4.1029059999999999E-4</v>
      </c>
      <c r="V6" s="11">
        <v>2.0719369999999999E-4</v>
      </c>
      <c r="W6" s="11">
        <v>1.7085979999999999E-4</v>
      </c>
      <c r="X6" s="11">
        <v>9.4200100000000006E-5</v>
      </c>
      <c r="Y6" s="11">
        <v>1.2230929999999999E-4</v>
      </c>
      <c r="Z6" s="11">
        <v>1.4528159999999999E-4</v>
      </c>
      <c r="AA6" s="11">
        <v>6.7895699999999994E-5</v>
      </c>
      <c r="AB6" s="11">
        <v>1.378308E-4</v>
      </c>
      <c r="AC6" s="11">
        <v>3.3544279999999998E-4</v>
      </c>
      <c r="AD6" s="11">
        <v>1.7446470000000001E-4</v>
      </c>
      <c r="AE6" s="11">
        <v>1.0942600000000001E-4</v>
      </c>
      <c r="AF6" s="11">
        <v>2.284919E-4</v>
      </c>
      <c r="AG6" s="11">
        <v>5.1055850999999998E-3</v>
      </c>
      <c r="AH6" s="11">
        <v>1.4713359999999999E-4</v>
      </c>
      <c r="AI6" s="11">
        <v>1.867676E-4</v>
      </c>
      <c r="AJ6" s="11">
        <v>5.72487E-5</v>
      </c>
      <c r="AK6" s="11">
        <v>2.3221200000000001E-5</v>
      </c>
      <c r="AL6" s="11">
        <v>1.1593999999999999E-5</v>
      </c>
      <c r="AM6" s="11">
        <v>1.082473E-4</v>
      </c>
      <c r="AN6" s="11">
        <v>2.9352600000000001E-5</v>
      </c>
      <c r="AO6" s="11">
        <v>5.3291400000000003E-5</v>
      </c>
      <c r="AP6" s="11">
        <v>5.8946000000000001E-5</v>
      </c>
      <c r="AQ6" s="11">
        <v>4.3198200000000003E-5</v>
      </c>
      <c r="AR6" s="11">
        <v>3.0564700000000002E-5</v>
      </c>
      <c r="AS6" s="11">
        <v>2.5090299999999999E-5</v>
      </c>
      <c r="AT6" s="11">
        <v>1.0693830000000001E-4</v>
      </c>
      <c r="AU6" s="11">
        <v>9.7936599999999993E-5</v>
      </c>
      <c r="AV6" s="12">
        <v>5.0727599999999999E-5</v>
      </c>
      <c r="AW6" s="10">
        <v>1.0231816755000001</v>
      </c>
      <c r="AX6" s="488">
        <v>0.75169000379999995</v>
      </c>
    </row>
    <row r="7" spans="2:50">
      <c r="B7" s="585" t="s">
        <v>256</v>
      </c>
      <c r="C7" s="594" t="s">
        <v>257</v>
      </c>
      <c r="D7" s="10">
        <v>3.04302163E-2</v>
      </c>
      <c r="E7" s="11">
        <v>4.4982499999999998E-5</v>
      </c>
      <c r="F7" s="11">
        <v>1.0547246682</v>
      </c>
      <c r="G7" s="11">
        <v>3.5853339999999999E-4</v>
      </c>
      <c r="H7" s="11">
        <v>7.5105389999999999E-4</v>
      </c>
      <c r="I7" s="11">
        <v>2.6440845999999999E-3</v>
      </c>
      <c r="J7" s="11">
        <v>2.3116170000000001E-4</v>
      </c>
      <c r="K7" s="11">
        <v>1.2795542999999999E-3</v>
      </c>
      <c r="L7" s="11">
        <v>7.05774E-5</v>
      </c>
      <c r="M7" s="11">
        <v>1.1652647999999999E-3</v>
      </c>
      <c r="N7" s="11">
        <v>1.36277E-5</v>
      </c>
      <c r="O7" s="11">
        <v>4.8038499999999998E-5</v>
      </c>
      <c r="P7" s="11">
        <v>2.5714040000000002E-4</v>
      </c>
      <c r="Q7" s="11">
        <v>8.3454237000000001E-3</v>
      </c>
      <c r="R7" s="11">
        <v>2.32527E-4</v>
      </c>
      <c r="S7" s="11">
        <v>1.34948E-5</v>
      </c>
      <c r="T7" s="11">
        <v>2.5775400000000001E-5</v>
      </c>
      <c r="U7" s="11">
        <v>2.0837799999999999E-5</v>
      </c>
      <c r="V7" s="11">
        <v>2.10343E-5</v>
      </c>
      <c r="W7" s="11">
        <v>2.55803E-5</v>
      </c>
      <c r="X7" s="11">
        <v>2.4011200000000001E-5</v>
      </c>
      <c r="Y7" s="11">
        <v>2.4913200000000001E-5</v>
      </c>
      <c r="Z7" s="11">
        <v>2.7112599999999999E-5</v>
      </c>
      <c r="AA7" s="11">
        <v>2.61923E-5</v>
      </c>
      <c r="AB7" s="11">
        <v>1.52693E-5</v>
      </c>
      <c r="AC7" s="11">
        <v>3.6699400000000003E-5</v>
      </c>
      <c r="AD7" s="11">
        <v>2.75999E-5</v>
      </c>
      <c r="AE7" s="11">
        <v>7.2986649999999998E-4</v>
      </c>
      <c r="AF7" s="11">
        <v>1.1313849999999999E-4</v>
      </c>
      <c r="AG7" s="11">
        <v>2.4702299999999999E-5</v>
      </c>
      <c r="AH7" s="11">
        <v>5.0072299999999998E-5</v>
      </c>
      <c r="AI7" s="11">
        <v>3.1615000000000001E-5</v>
      </c>
      <c r="AJ7" s="11">
        <v>8.1695100000000003E-5</v>
      </c>
      <c r="AK7" s="11">
        <v>3.7133399999999999E-5</v>
      </c>
      <c r="AL7" s="11">
        <v>2.22352E-5</v>
      </c>
      <c r="AM7" s="11">
        <v>7.8896300000000006E-5</v>
      </c>
      <c r="AN7" s="11">
        <v>2.7078870000000002E-4</v>
      </c>
      <c r="AO7" s="11">
        <v>1.342599E-4</v>
      </c>
      <c r="AP7" s="11">
        <v>1.4986969E-3</v>
      </c>
      <c r="AQ7" s="11">
        <v>2.3022079E-3</v>
      </c>
      <c r="AR7" s="11">
        <v>5.3985220000000002E-4</v>
      </c>
      <c r="AS7" s="11">
        <v>6.4274499999999996E-5</v>
      </c>
      <c r="AT7" s="11">
        <v>3.4361919300000002E-2</v>
      </c>
      <c r="AU7" s="11">
        <v>2.3031089999999999E-4</v>
      </c>
      <c r="AV7" s="12">
        <v>7.1120120000000002E-4</v>
      </c>
      <c r="AW7" s="10">
        <v>1.1421682408</v>
      </c>
      <c r="AX7" s="488">
        <v>0.83910459879999999</v>
      </c>
    </row>
    <row r="8" spans="2:50">
      <c r="B8" s="585" t="s">
        <v>258</v>
      </c>
      <c r="C8" s="595" t="s">
        <v>259</v>
      </c>
      <c r="D8" s="10">
        <v>8.5154899999999995E-4</v>
      </c>
      <c r="E8" s="11">
        <v>1.212968E-4</v>
      </c>
      <c r="F8" s="11">
        <v>1.1317839999999999E-4</v>
      </c>
      <c r="G8" s="11">
        <v>1.0802161579</v>
      </c>
      <c r="H8" s="11">
        <v>6.4595343599999994E-2</v>
      </c>
      <c r="I8" s="11">
        <v>1.973039E-4</v>
      </c>
      <c r="J8" s="11">
        <v>2.2955117999999999E-3</v>
      </c>
      <c r="K8" s="11">
        <v>8.6688780000000005E-4</v>
      </c>
      <c r="L8" s="11">
        <v>1.8278709999999999E-4</v>
      </c>
      <c r="M8" s="11">
        <v>5.6121070000000005E-4</v>
      </c>
      <c r="N8" s="11">
        <v>2.0480100000000001E-5</v>
      </c>
      <c r="O8" s="11">
        <v>2.3166269999999999E-4</v>
      </c>
      <c r="P8" s="11">
        <v>3.9038239000000001E-3</v>
      </c>
      <c r="Q8" s="11">
        <v>4.4111393000000002E-3</v>
      </c>
      <c r="R8" s="11">
        <v>3.2890300000000002E-4</v>
      </c>
      <c r="S8" s="11">
        <v>1.79534E-5</v>
      </c>
      <c r="T8" s="11">
        <v>1.4207069999999999E-4</v>
      </c>
      <c r="U8" s="11">
        <v>9.7826500000000003E-5</v>
      </c>
      <c r="V8" s="11">
        <v>5.3232900000000003E-5</v>
      </c>
      <c r="W8" s="11">
        <v>1.2807159999999999E-4</v>
      </c>
      <c r="X8" s="11">
        <v>9.44013E-5</v>
      </c>
      <c r="Y8" s="11">
        <v>4.5246540000000001E-4</v>
      </c>
      <c r="Z8" s="11">
        <v>9.1712599999999993E-5</v>
      </c>
      <c r="AA8" s="11">
        <v>7.0489700000000004E-5</v>
      </c>
      <c r="AB8" s="11">
        <v>2.6363290000000001E-4</v>
      </c>
      <c r="AC8" s="11">
        <v>6.4312609999999997E-4</v>
      </c>
      <c r="AD8" s="11">
        <v>2.2200989999999999E-4</v>
      </c>
      <c r="AE8" s="11">
        <v>5.3072980000000002E-4</v>
      </c>
      <c r="AF8" s="11">
        <v>2.8050120000000002E-4</v>
      </c>
      <c r="AG8" s="11">
        <v>2.7301099999999999E-5</v>
      </c>
      <c r="AH8" s="11">
        <v>1.033558E-4</v>
      </c>
      <c r="AI8" s="11">
        <v>8.2978000000000004E-5</v>
      </c>
      <c r="AJ8" s="11">
        <v>1.376211E-4</v>
      </c>
      <c r="AK8" s="11">
        <v>7.2373999999999995E-5</v>
      </c>
      <c r="AL8" s="11">
        <v>1.0380199999999999E-5</v>
      </c>
      <c r="AM8" s="11">
        <v>2.233262E-4</v>
      </c>
      <c r="AN8" s="11">
        <v>8.3607200000000001E-5</v>
      </c>
      <c r="AO8" s="11">
        <v>9.7334699999999995E-5</v>
      </c>
      <c r="AP8" s="11">
        <v>4.9683199999999999E-5</v>
      </c>
      <c r="AQ8" s="11">
        <v>1.031744E-4</v>
      </c>
      <c r="AR8" s="11">
        <v>3.8748560000000001E-4</v>
      </c>
      <c r="AS8" s="11">
        <v>1.125907E-4</v>
      </c>
      <c r="AT8" s="11">
        <v>1.8898130000000001E-4</v>
      </c>
      <c r="AU8" s="11">
        <v>5.1972518000000002E-3</v>
      </c>
      <c r="AV8" s="12">
        <v>7.1180399999999994E-5</v>
      </c>
      <c r="AW8" s="10">
        <v>1.1689340858999999</v>
      </c>
      <c r="AX8" s="488">
        <v>0.85876837770000003</v>
      </c>
    </row>
    <row r="9" spans="2:50">
      <c r="B9" s="586" t="s">
        <v>260</v>
      </c>
      <c r="C9" s="596" t="s">
        <v>261</v>
      </c>
      <c r="D9" s="477">
        <v>7.6619130000000004E-4</v>
      </c>
      <c r="E9" s="478">
        <v>8.7383980000000001E-4</v>
      </c>
      <c r="F9" s="478">
        <v>3.3193920000000002E-4</v>
      </c>
      <c r="G9" s="478">
        <v>5.2563079999999997E-4</v>
      </c>
      <c r="H9" s="478">
        <v>1.0021949909000001</v>
      </c>
      <c r="I9" s="478">
        <v>3.3604609999999998E-4</v>
      </c>
      <c r="J9" s="478">
        <v>4.1597470000000002E-4</v>
      </c>
      <c r="K9" s="478">
        <v>4.335939E-4</v>
      </c>
      <c r="L9" s="478">
        <v>1.3012000000000001E-4</v>
      </c>
      <c r="M9" s="478">
        <v>1.794683E-4</v>
      </c>
      <c r="N9" s="478">
        <v>7.4605399999999996E-5</v>
      </c>
      <c r="O9" s="478">
        <v>1.268249E-4</v>
      </c>
      <c r="P9" s="478">
        <v>4.463944E-4</v>
      </c>
      <c r="Q9" s="478">
        <v>2.9976169999999997E-4</v>
      </c>
      <c r="R9" s="478">
        <v>3.3124780000000001E-4</v>
      </c>
      <c r="S9" s="478">
        <v>8.8880200000000003E-5</v>
      </c>
      <c r="T9" s="478">
        <v>1.520971E-4</v>
      </c>
      <c r="U9" s="478">
        <v>2.2689849999999999E-4</v>
      </c>
      <c r="V9" s="478">
        <v>1.9976990000000001E-4</v>
      </c>
      <c r="W9" s="478">
        <v>1.7467019999999999E-4</v>
      </c>
      <c r="X9" s="478">
        <v>3.3418519999999999E-4</v>
      </c>
      <c r="Y9" s="478">
        <v>5.1336320000000004E-4</v>
      </c>
      <c r="Z9" s="478">
        <v>3.5252960000000001E-4</v>
      </c>
      <c r="AA9" s="478">
        <v>4.6489179999999999E-4</v>
      </c>
      <c r="AB9" s="478">
        <v>2.9813419999999999E-4</v>
      </c>
      <c r="AC9" s="478">
        <v>2.3657349999999999E-4</v>
      </c>
      <c r="AD9" s="478">
        <v>1.3067800000000001E-4</v>
      </c>
      <c r="AE9" s="478">
        <v>5.9975499999999999E-4</v>
      </c>
      <c r="AF9" s="478">
        <v>4.598049E-4</v>
      </c>
      <c r="AG9" s="478">
        <v>9.6511899999999993E-5</v>
      </c>
      <c r="AH9" s="478">
        <v>2.8912330000000001E-4</v>
      </c>
      <c r="AI9" s="478">
        <v>3.6831979999999998E-4</v>
      </c>
      <c r="AJ9" s="478">
        <v>6.1399070000000004E-4</v>
      </c>
      <c r="AK9" s="478">
        <v>3.5684889999999998E-4</v>
      </c>
      <c r="AL9" s="478">
        <v>3.6239599999999998E-5</v>
      </c>
      <c r="AM9" s="478">
        <v>3.2433080000000001E-4</v>
      </c>
      <c r="AN9" s="478">
        <v>2.0904070000000001E-4</v>
      </c>
      <c r="AO9" s="478">
        <v>5.2465330000000003E-4</v>
      </c>
      <c r="AP9" s="478">
        <v>1.2622450000000001E-4</v>
      </c>
      <c r="AQ9" s="478">
        <v>4.8938249999999997E-4</v>
      </c>
      <c r="AR9" s="478">
        <v>4.314203E-3</v>
      </c>
      <c r="AS9" s="478">
        <v>3.388989E-4</v>
      </c>
      <c r="AT9" s="478">
        <v>5.4740970000000003E-4</v>
      </c>
      <c r="AU9" s="478">
        <v>7.2003479999999999E-4</v>
      </c>
      <c r="AV9" s="479">
        <v>1.8738850000000001E-4</v>
      </c>
      <c r="AW9" s="477">
        <v>1.0212414616000001</v>
      </c>
      <c r="AX9" s="490">
        <v>0.75026460750000001</v>
      </c>
    </row>
    <row r="10" spans="2:50">
      <c r="B10" s="587" t="s">
        <v>262</v>
      </c>
      <c r="C10" s="597" t="s">
        <v>263</v>
      </c>
      <c r="D10" s="16">
        <v>2.4616212999999999E-3</v>
      </c>
      <c r="E10" s="17">
        <v>1.0428048000000001E-3</v>
      </c>
      <c r="F10" s="17">
        <v>1.0802313E-3</v>
      </c>
      <c r="G10" s="17">
        <v>4.0089999999999999E-4</v>
      </c>
      <c r="H10" s="17">
        <v>6.3669989999999999E-4</v>
      </c>
      <c r="I10" s="17">
        <v>1.1248851546</v>
      </c>
      <c r="J10" s="17">
        <v>8.4966417799999999E-2</v>
      </c>
      <c r="K10" s="17">
        <v>6.9726343199999999E-2</v>
      </c>
      <c r="L10" s="17">
        <v>2.9375542999999999E-3</v>
      </c>
      <c r="M10" s="17">
        <v>4.7169790000000002E-4</v>
      </c>
      <c r="N10" s="17">
        <v>1.6273009999999999E-4</v>
      </c>
      <c r="O10" s="17">
        <v>4.7941269999999999E-4</v>
      </c>
      <c r="P10" s="17">
        <v>3.4617449999999999E-4</v>
      </c>
      <c r="Q10" s="17">
        <v>2.0866173999999999E-3</v>
      </c>
      <c r="R10" s="17">
        <v>1.287297E-3</v>
      </c>
      <c r="S10" s="17">
        <v>2.2947159999999999E-4</v>
      </c>
      <c r="T10" s="17">
        <v>1.2806206999999999E-3</v>
      </c>
      <c r="U10" s="17">
        <v>8.2630720000000004E-4</v>
      </c>
      <c r="V10" s="17">
        <v>2.3082619999999999E-4</v>
      </c>
      <c r="W10" s="17">
        <v>2.6153050000000001E-4</v>
      </c>
      <c r="X10" s="17">
        <v>1.1646681E-3</v>
      </c>
      <c r="Y10" s="17">
        <v>3.4896089999999997E-4</v>
      </c>
      <c r="Z10" s="17">
        <v>5.1464839999999996E-4</v>
      </c>
      <c r="AA10" s="17">
        <v>3.2044970000000002E-4</v>
      </c>
      <c r="AB10" s="17">
        <v>2.7340079999999998E-4</v>
      </c>
      <c r="AC10" s="17">
        <v>2.7362643000000001E-3</v>
      </c>
      <c r="AD10" s="17">
        <v>9.1911239999999995E-4</v>
      </c>
      <c r="AE10" s="17">
        <v>1.34152204E-2</v>
      </c>
      <c r="AF10" s="17">
        <v>2.48917731E-2</v>
      </c>
      <c r="AG10" s="17">
        <v>2.2281357999999999E-3</v>
      </c>
      <c r="AH10" s="17">
        <v>6.5269109999999998E-4</v>
      </c>
      <c r="AI10" s="17">
        <v>3.4788430000000001E-4</v>
      </c>
      <c r="AJ10" s="17">
        <v>7.3874559999999995E-4</v>
      </c>
      <c r="AK10" s="17">
        <v>4.0436070000000001E-4</v>
      </c>
      <c r="AL10" s="17">
        <v>1.150736E-4</v>
      </c>
      <c r="AM10" s="17">
        <v>1.093615E-3</v>
      </c>
      <c r="AN10" s="17">
        <v>5.3840579999999999E-4</v>
      </c>
      <c r="AO10" s="17">
        <v>2.9622330000000002E-4</v>
      </c>
      <c r="AP10" s="17">
        <v>4.2070390000000001E-4</v>
      </c>
      <c r="AQ10" s="17">
        <v>2.9539280000000001E-4</v>
      </c>
      <c r="AR10" s="17">
        <v>9.580805E-4</v>
      </c>
      <c r="AS10" s="17">
        <v>3.151831E-4</v>
      </c>
      <c r="AT10" s="17">
        <v>8.2434900000000005E-4</v>
      </c>
      <c r="AU10" s="17">
        <v>1.04852044E-2</v>
      </c>
      <c r="AV10" s="18">
        <v>2.086348E-4</v>
      </c>
      <c r="AW10" s="16">
        <v>1.3603075950000001</v>
      </c>
      <c r="AX10" s="491">
        <v>0.99936271909999996</v>
      </c>
    </row>
    <row r="11" spans="2:50">
      <c r="B11" s="585" t="s">
        <v>264</v>
      </c>
      <c r="C11" s="594" t="s">
        <v>265</v>
      </c>
      <c r="D11" s="10">
        <v>1.4575699999999999E-4</v>
      </c>
      <c r="E11" s="11">
        <v>9.0422569999999995E-4</v>
      </c>
      <c r="F11" s="11">
        <v>2.940614E-4</v>
      </c>
      <c r="G11" s="11">
        <v>5.2403729999999998E-4</v>
      </c>
      <c r="H11" s="11">
        <v>4.6338329999999999E-4</v>
      </c>
      <c r="I11" s="11">
        <v>2.4606770000000001E-4</v>
      </c>
      <c r="J11" s="11">
        <v>1.0109205855000001</v>
      </c>
      <c r="K11" s="11">
        <v>6.9122960000000001E-4</v>
      </c>
      <c r="L11" s="11">
        <v>2.9957649999999997E-4</v>
      </c>
      <c r="M11" s="11">
        <v>4.2804449999999999E-4</v>
      </c>
      <c r="N11" s="11">
        <v>1.196134E-4</v>
      </c>
      <c r="O11" s="11">
        <v>5.2569230000000002E-4</v>
      </c>
      <c r="P11" s="11">
        <v>6.6602290000000004E-4</v>
      </c>
      <c r="Q11" s="11">
        <v>2.8617170000000002E-4</v>
      </c>
      <c r="R11" s="11">
        <v>5.5241369999999999E-4</v>
      </c>
      <c r="S11" s="11">
        <v>1.441421E-4</v>
      </c>
      <c r="T11" s="11">
        <v>2.2380109999999999E-4</v>
      </c>
      <c r="U11" s="11">
        <v>2.2219359999999999E-4</v>
      </c>
      <c r="V11" s="11">
        <v>2.1881099999999999E-4</v>
      </c>
      <c r="W11" s="11">
        <v>2.3533939999999999E-4</v>
      </c>
      <c r="X11" s="11">
        <v>2.662605E-4</v>
      </c>
      <c r="Y11" s="11">
        <v>5.7990649999999999E-4</v>
      </c>
      <c r="Z11" s="11">
        <v>4.736481E-4</v>
      </c>
      <c r="AA11" s="11">
        <v>7.1019550000000001E-4</v>
      </c>
      <c r="AB11" s="11">
        <v>2.2488019999999999E-4</v>
      </c>
      <c r="AC11" s="11">
        <v>2.3385801999999999E-3</v>
      </c>
      <c r="AD11" s="11">
        <v>3.753184E-4</v>
      </c>
      <c r="AE11" s="11">
        <v>1.2146175E-3</v>
      </c>
      <c r="AF11" s="11">
        <v>3.9773576000000001E-3</v>
      </c>
      <c r="AG11" s="11">
        <v>4.313133E-4</v>
      </c>
      <c r="AH11" s="11">
        <v>1.7222486E-3</v>
      </c>
      <c r="AI11" s="11">
        <v>1.2034712999999999E-3</v>
      </c>
      <c r="AJ11" s="11">
        <v>5.7637369999999995E-4</v>
      </c>
      <c r="AK11" s="11">
        <v>1.2749947E-3</v>
      </c>
      <c r="AL11" s="11">
        <v>2.2446670000000001E-4</v>
      </c>
      <c r="AM11" s="11">
        <v>4.9872220000000001E-4</v>
      </c>
      <c r="AN11" s="11">
        <v>1.2627204999999999E-3</v>
      </c>
      <c r="AO11" s="11">
        <v>5.2178000000000001E-4</v>
      </c>
      <c r="AP11" s="11">
        <v>1.1899812E-3</v>
      </c>
      <c r="AQ11" s="11">
        <v>1.1430329999999999E-3</v>
      </c>
      <c r="AR11" s="11">
        <v>6.0879204000000003E-3</v>
      </c>
      <c r="AS11" s="11">
        <v>7.003841E-4</v>
      </c>
      <c r="AT11" s="11">
        <v>1.2961800999999999E-3</v>
      </c>
      <c r="AU11" s="11">
        <v>2.8020310000000001E-4</v>
      </c>
      <c r="AV11" s="12">
        <v>3.4753630000000001E-4</v>
      </c>
      <c r="AW11" s="10">
        <v>1.0470332633999999</v>
      </c>
      <c r="AX11" s="488">
        <v>0.76921279629999995</v>
      </c>
    </row>
    <row r="12" spans="2:50">
      <c r="B12" s="585" t="s">
        <v>266</v>
      </c>
      <c r="C12" s="594" t="s">
        <v>267</v>
      </c>
      <c r="D12" s="10">
        <v>6.3180301000000001E-3</v>
      </c>
      <c r="E12" s="11">
        <v>7.2877260000000002E-4</v>
      </c>
      <c r="F12" s="11">
        <v>6.0891067000000002E-3</v>
      </c>
      <c r="G12" s="11">
        <v>1.3878598E-3</v>
      </c>
      <c r="H12" s="11">
        <v>2.6785793E-3</v>
      </c>
      <c r="I12" s="11">
        <v>4.2033805999999998E-3</v>
      </c>
      <c r="J12" s="11">
        <v>8.0096109000000002E-3</v>
      </c>
      <c r="K12" s="11">
        <v>1.0845912127999999</v>
      </c>
      <c r="L12" s="11">
        <v>4.31446968E-2</v>
      </c>
      <c r="M12" s="11">
        <v>3.3826976999999999E-3</v>
      </c>
      <c r="N12" s="11">
        <v>2.0088610000000001E-4</v>
      </c>
      <c r="O12" s="11">
        <v>2.5438834E-3</v>
      </c>
      <c r="P12" s="11">
        <v>2.1468360000000001E-3</v>
      </c>
      <c r="Q12" s="11">
        <v>3.3630905000000002E-3</v>
      </c>
      <c r="R12" s="11">
        <v>2.5834128E-3</v>
      </c>
      <c r="S12" s="11">
        <v>1.9044999999999999E-4</v>
      </c>
      <c r="T12" s="11">
        <v>6.0652510000000005E-4</v>
      </c>
      <c r="U12" s="11">
        <v>8.3822569999999997E-4</v>
      </c>
      <c r="V12" s="11">
        <v>6.1619379999999996E-4</v>
      </c>
      <c r="W12" s="11">
        <v>5.4963569999999995E-4</v>
      </c>
      <c r="X12" s="11">
        <v>1.0276481E-3</v>
      </c>
      <c r="Y12" s="11">
        <v>1.7593437E-3</v>
      </c>
      <c r="Z12" s="11">
        <v>2.7599889E-3</v>
      </c>
      <c r="AA12" s="11">
        <v>1.7589604000000001E-3</v>
      </c>
      <c r="AB12" s="11">
        <v>4.7760879999999997E-4</v>
      </c>
      <c r="AC12" s="11">
        <v>4.64695E-4</v>
      </c>
      <c r="AD12" s="11">
        <v>6.2568019999999995E-4</v>
      </c>
      <c r="AE12" s="11">
        <v>4.3652991E-3</v>
      </c>
      <c r="AF12" s="11">
        <v>1.5431023000000001E-3</v>
      </c>
      <c r="AG12" s="11">
        <v>3.454078E-4</v>
      </c>
      <c r="AH12" s="11">
        <v>8.4063430000000004E-4</v>
      </c>
      <c r="AI12" s="11">
        <v>1.1415887E-3</v>
      </c>
      <c r="AJ12" s="11">
        <v>2.3766405999999999E-3</v>
      </c>
      <c r="AK12" s="11">
        <v>2.1587968E-3</v>
      </c>
      <c r="AL12" s="11">
        <v>2.330511E-4</v>
      </c>
      <c r="AM12" s="11">
        <v>1.5421101E-3</v>
      </c>
      <c r="AN12" s="11">
        <v>4.3180240999999998E-3</v>
      </c>
      <c r="AO12" s="11">
        <v>1.0835524999999999E-3</v>
      </c>
      <c r="AP12" s="11">
        <v>2.33219E-3</v>
      </c>
      <c r="AQ12" s="11">
        <v>1.442736E-3</v>
      </c>
      <c r="AR12" s="11">
        <v>3.7390033E-3</v>
      </c>
      <c r="AS12" s="11">
        <v>1.2220902E-3</v>
      </c>
      <c r="AT12" s="11">
        <v>1.5710623999999999E-3</v>
      </c>
      <c r="AU12" s="11">
        <v>0.15249727630000001</v>
      </c>
      <c r="AV12" s="12">
        <v>9.0634579999999997E-4</v>
      </c>
      <c r="AW12" s="10">
        <v>1.3667059227</v>
      </c>
      <c r="AX12" s="488">
        <v>1.0040633104000001</v>
      </c>
    </row>
    <row r="13" spans="2:50">
      <c r="B13" s="585" t="s">
        <v>268</v>
      </c>
      <c r="C13" s="594" t="s">
        <v>269</v>
      </c>
      <c r="D13" s="10">
        <v>8.6778270000000002E-4</v>
      </c>
      <c r="E13" s="11">
        <v>1.7251826E-3</v>
      </c>
      <c r="F13" s="11">
        <v>6.7521368999999996E-3</v>
      </c>
      <c r="G13" s="11">
        <v>9.8564940000000004E-4</v>
      </c>
      <c r="H13" s="11">
        <v>3.8062015000000001E-3</v>
      </c>
      <c r="I13" s="11">
        <v>1.1967027E-3</v>
      </c>
      <c r="J13" s="11">
        <v>2.9301594E-3</v>
      </c>
      <c r="K13" s="11">
        <v>2.5074505999999998E-3</v>
      </c>
      <c r="L13" s="11">
        <v>1.0311079468</v>
      </c>
      <c r="M13" s="11">
        <v>2.1055101000000001E-3</v>
      </c>
      <c r="N13" s="11">
        <v>4.267265E-4</v>
      </c>
      <c r="O13" s="11">
        <v>8.6394680000000004E-4</v>
      </c>
      <c r="P13" s="11">
        <v>1.3134758E-3</v>
      </c>
      <c r="Q13" s="11">
        <v>9.2318000000000001E-4</v>
      </c>
      <c r="R13" s="11">
        <v>8.7517879999999995E-4</v>
      </c>
      <c r="S13" s="11">
        <v>3.9890660000000002E-4</v>
      </c>
      <c r="T13" s="11">
        <v>9.5212529999999995E-4</v>
      </c>
      <c r="U13" s="11">
        <v>1.0257539E-3</v>
      </c>
      <c r="V13" s="11">
        <v>1.2990751E-3</v>
      </c>
      <c r="W13" s="11">
        <v>1.5612684999999999E-3</v>
      </c>
      <c r="X13" s="11">
        <v>2.0723504999999999E-3</v>
      </c>
      <c r="Y13" s="11">
        <v>4.4180783999999999E-3</v>
      </c>
      <c r="Z13" s="11">
        <v>1.5410347E-3</v>
      </c>
      <c r="AA13" s="11">
        <v>4.0917545999999997E-3</v>
      </c>
      <c r="AB13" s="11">
        <v>1.0909323000000001E-3</v>
      </c>
      <c r="AC13" s="11">
        <v>1.4533399E-3</v>
      </c>
      <c r="AD13" s="11">
        <v>3.4480888E-3</v>
      </c>
      <c r="AE13" s="11">
        <v>4.5675396999999996E-3</v>
      </c>
      <c r="AF13" s="11">
        <v>1.3052213E-3</v>
      </c>
      <c r="AG13" s="11">
        <v>1.9829261999999999E-3</v>
      </c>
      <c r="AH13" s="11">
        <v>3.9006130999999999E-3</v>
      </c>
      <c r="AI13" s="11">
        <v>2.9729171999999999E-3</v>
      </c>
      <c r="AJ13" s="11">
        <v>4.0889361999999997E-3</v>
      </c>
      <c r="AK13" s="11">
        <v>1.23292509E-2</v>
      </c>
      <c r="AL13" s="11">
        <v>8.6818720000000004E-4</v>
      </c>
      <c r="AM13" s="11">
        <v>2.3745462E-3</v>
      </c>
      <c r="AN13" s="11">
        <v>1.18984533E-2</v>
      </c>
      <c r="AO13" s="11">
        <v>5.8582529999999999E-3</v>
      </c>
      <c r="AP13" s="11">
        <v>7.9279321999999996E-3</v>
      </c>
      <c r="AQ13" s="11">
        <v>2.4976156000000001E-3</v>
      </c>
      <c r="AR13" s="11">
        <v>2.82956517E-2</v>
      </c>
      <c r="AS13" s="11">
        <v>3.5097498000000002E-3</v>
      </c>
      <c r="AT13" s="11">
        <v>2.2836368999999998E-3</v>
      </c>
      <c r="AU13" s="11">
        <v>1.3767395E-3</v>
      </c>
      <c r="AV13" s="12">
        <v>1.9978439999999999E-3</v>
      </c>
      <c r="AW13" s="10">
        <v>1.1817759531000001</v>
      </c>
      <c r="AX13" s="488">
        <v>0.86820277570000004</v>
      </c>
    </row>
    <row r="14" spans="2:50">
      <c r="B14" s="586" t="s">
        <v>270</v>
      </c>
      <c r="C14" s="596" t="s">
        <v>271</v>
      </c>
      <c r="D14" s="13">
        <v>4.0189359999999999E-3</v>
      </c>
      <c r="E14" s="14">
        <v>1.1229739000000001E-3</v>
      </c>
      <c r="F14" s="14">
        <v>1.4453573999999999E-3</v>
      </c>
      <c r="G14" s="14">
        <v>2.24066918E-2</v>
      </c>
      <c r="H14" s="14">
        <v>7.8104447000000004E-3</v>
      </c>
      <c r="I14" s="14">
        <v>2.9109611000000001E-3</v>
      </c>
      <c r="J14" s="14">
        <v>2.7420114000000001E-3</v>
      </c>
      <c r="K14" s="14">
        <v>4.4839114999999999E-3</v>
      </c>
      <c r="L14" s="14">
        <v>3.0844535999999998E-3</v>
      </c>
      <c r="M14" s="14">
        <v>1.0413749519</v>
      </c>
      <c r="N14" s="14">
        <v>6.281123E-4</v>
      </c>
      <c r="O14" s="14">
        <v>2.1095782300000001E-2</v>
      </c>
      <c r="P14" s="14">
        <v>1.28238786E-2</v>
      </c>
      <c r="Q14" s="14">
        <v>1.4467670000000001E-3</v>
      </c>
      <c r="R14" s="14">
        <v>3.5797876999999999E-3</v>
      </c>
      <c r="S14" s="14">
        <v>4.634075E-4</v>
      </c>
      <c r="T14" s="14">
        <v>9.5888769999999998E-4</v>
      </c>
      <c r="U14" s="14">
        <v>9.6224159999999995E-4</v>
      </c>
      <c r="V14" s="14">
        <v>3.4311600000000003E-4</v>
      </c>
      <c r="W14" s="14">
        <v>4.781605E-4</v>
      </c>
      <c r="X14" s="14">
        <v>2.8019910999999998E-3</v>
      </c>
      <c r="Y14" s="14">
        <v>2.1638204E-3</v>
      </c>
      <c r="Z14" s="14">
        <v>1.7534352999999999E-3</v>
      </c>
      <c r="AA14" s="14">
        <v>1.3225959000000001E-3</v>
      </c>
      <c r="AB14" s="14">
        <v>1.1800070000000001E-3</v>
      </c>
      <c r="AC14" s="14">
        <v>1.7159288999999999E-3</v>
      </c>
      <c r="AD14" s="14">
        <v>8.544631E-4</v>
      </c>
      <c r="AE14" s="14">
        <v>2.7434599E-3</v>
      </c>
      <c r="AF14" s="14">
        <v>7.4299429999999996E-4</v>
      </c>
      <c r="AG14" s="14">
        <v>1.395686E-4</v>
      </c>
      <c r="AH14" s="14">
        <v>1.3869663E-3</v>
      </c>
      <c r="AI14" s="14">
        <v>1.241467E-3</v>
      </c>
      <c r="AJ14" s="14">
        <v>1.1643909999999999E-4</v>
      </c>
      <c r="AK14" s="14">
        <v>1.493438E-4</v>
      </c>
      <c r="AL14" s="14">
        <v>2.8991200000000001E-5</v>
      </c>
      <c r="AM14" s="14">
        <v>1.6192990000000001E-4</v>
      </c>
      <c r="AN14" s="14">
        <v>2.5102840000000001E-4</v>
      </c>
      <c r="AO14" s="14">
        <v>2.005105E-4</v>
      </c>
      <c r="AP14" s="14">
        <v>7.5928409999999997E-4</v>
      </c>
      <c r="AQ14" s="14">
        <v>1.1819576300000001E-2</v>
      </c>
      <c r="AR14" s="14">
        <v>3.9535859999999999E-4</v>
      </c>
      <c r="AS14" s="14">
        <v>4.1269789999999999E-4</v>
      </c>
      <c r="AT14" s="14">
        <v>6.3653530000000002E-4</v>
      </c>
      <c r="AU14" s="14">
        <v>1.8589604999999999E-3</v>
      </c>
      <c r="AV14" s="15">
        <v>7.9079170000000002E-4</v>
      </c>
      <c r="AW14" s="13">
        <v>1.1698089795</v>
      </c>
      <c r="AX14" s="493">
        <v>0.85941112639999995</v>
      </c>
    </row>
    <row r="15" spans="2:50">
      <c r="B15" s="587" t="s">
        <v>272</v>
      </c>
      <c r="C15" s="597" t="s">
        <v>273</v>
      </c>
      <c r="D15" s="480">
        <v>2.0030624E-3</v>
      </c>
      <c r="E15" s="481">
        <v>5.5470312000000001E-3</v>
      </c>
      <c r="F15" s="481">
        <v>1.0731079999999999E-3</v>
      </c>
      <c r="G15" s="481">
        <v>1.6865592000000001E-3</v>
      </c>
      <c r="H15" s="481">
        <v>7.1610279999999998E-4</v>
      </c>
      <c r="I15" s="481">
        <v>8.3304889999999995E-4</v>
      </c>
      <c r="J15" s="481">
        <v>8.4794169999999997E-4</v>
      </c>
      <c r="K15" s="481">
        <v>1.5351389E-3</v>
      </c>
      <c r="L15" s="481">
        <v>6.0998360000000002E-4</v>
      </c>
      <c r="M15" s="481">
        <v>1.4718680000000001E-3</v>
      </c>
      <c r="N15" s="481">
        <v>1.0153554969</v>
      </c>
      <c r="O15" s="481">
        <v>5.1203489999999995E-4</v>
      </c>
      <c r="P15" s="481">
        <v>8.1843140000000003E-4</v>
      </c>
      <c r="Q15" s="481">
        <v>5.8281149999999998E-4</v>
      </c>
      <c r="R15" s="481">
        <v>2.7394984000000001E-3</v>
      </c>
      <c r="S15" s="481">
        <v>4.5932806999999997E-3</v>
      </c>
      <c r="T15" s="481">
        <v>7.0607329999999998E-4</v>
      </c>
      <c r="U15" s="481">
        <v>1.5197546999999999E-3</v>
      </c>
      <c r="V15" s="481">
        <v>8.1608349999999995E-4</v>
      </c>
      <c r="W15" s="481">
        <v>6.9970229999999996E-4</v>
      </c>
      <c r="X15" s="481">
        <v>5.3521929999999997E-4</v>
      </c>
      <c r="Y15" s="481">
        <v>5.4268369999999999E-4</v>
      </c>
      <c r="Z15" s="481">
        <v>6.295122E-4</v>
      </c>
      <c r="AA15" s="481">
        <v>3.5495120000000001E-4</v>
      </c>
      <c r="AB15" s="481">
        <v>6.5122279999999997E-4</v>
      </c>
      <c r="AC15" s="481">
        <v>1.429252E-3</v>
      </c>
      <c r="AD15" s="481">
        <v>1.364264E-3</v>
      </c>
      <c r="AE15" s="481">
        <v>2.4687101999999999E-3</v>
      </c>
      <c r="AF15" s="481">
        <v>2.1784572E-3</v>
      </c>
      <c r="AG15" s="481">
        <v>6.4693566000000001E-3</v>
      </c>
      <c r="AH15" s="481">
        <v>1.8876864000000001E-3</v>
      </c>
      <c r="AI15" s="481">
        <v>1.9053885E-3</v>
      </c>
      <c r="AJ15" s="481">
        <v>6.6395579999999998E-4</v>
      </c>
      <c r="AK15" s="481">
        <v>4.6069250000000002E-4</v>
      </c>
      <c r="AL15" s="481">
        <v>1.1170950000000001E-4</v>
      </c>
      <c r="AM15" s="481">
        <v>9.9055097000000005E-3</v>
      </c>
      <c r="AN15" s="481">
        <v>4.4181549999999998E-4</v>
      </c>
      <c r="AO15" s="481">
        <v>1.7383050999999999E-3</v>
      </c>
      <c r="AP15" s="481">
        <v>6.6786489999999998E-4</v>
      </c>
      <c r="AQ15" s="481">
        <v>4.9136079999999999E-4</v>
      </c>
      <c r="AR15" s="481">
        <v>8.2393009999999999E-4</v>
      </c>
      <c r="AS15" s="481">
        <v>4.6297219999999999E-4</v>
      </c>
      <c r="AT15" s="481">
        <v>1.0472991000000001E-3</v>
      </c>
      <c r="AU15" s="481">
        <v>8.6271799999999995E-4</v>
      </c>
      <c r="AV15" s="482">
        <v>2.3958841000000001E-3</v>
      </c>
      <c r="AW15" s="480">
        <v>1.0851577337</v>
      </c>
      <c r="AX15" s="492">
        <v>0.79722129559999999</v>
      </c>
    </row>
    <row r="16" spans="2:50">
      <c r="B16" s="585" t="s">
        <v>274</v>
      </c>
      <c r="C16" s="594" t="s">
        <v>275</v>
      </c>
      <c r="D16" s="10">
        <v>3.7055266E-3</v>
      </c>
      <c r="E16" s="11">
        <v>5.3486479999999997E-4</v>
      </c>
      <c r="F16" s="11">
        <v>9.2652923999999998E-3</v>
      </c>
      <c r="G16" s="11">
        <v>2.10809E-3</v>
      </c>
      <c r="H16" s="11">
        <v>4.7295052999999998E-3</v>
      </c>
      <c r="I16" s="11">
        <v>3.4673424000000001E-3</v>
      </c>
      <c r="J16" s="11">
        <v>1.41136421E-2</v>
      </c>
      <c r="K16" s="11">
        <v>4.3723531000000003E-3</v>
      </c>
      <c r="L16" s="11">
        <v>1.9610967199999999E-2</v>
      </c>
      <c r="M16" s="11">
        <v>4.4285588000000002E-3</v>
      </c>
      <c r="N16" s="11">
        <v>2.4822199999999998E-4</v>
      </c>
      <c r="O16" s="11">
        <v>1.1101468126</v>
      </c>
      <c r="P16" s="11">
        <v>2.3446236200000001E-2</v>
      </c>
      <c r="Q16" s="11">
        <v>1.44981817E-2</v>
      </c>
      <c r="R16" s="11">
        <v>1.4139732000000001E-3</v>
      </c>
      <c r="S16" s="11">
        <v>2.1805110000000001E-4</v>
      </c>
      <c r="T16" s="11">
        <v>3.0128212999999998E-3</v>
      </c>
      <c r="U16" s="11">
        <v>1.0107251999999999E-3</v>
      </c>
      <c r="V16" s="11">
        <v>1.5477885E-3</v>
      </c>
      <c r="W16" s="11">
        <v>2.6994662999999999E-3</v>
      </c>
      <c r="X16" s="11">
        <v>8.3846036000000002E-3</v>
      </c>
      <c r="Y16" s="11">
        <v>8.6718551000000005E-3</v>
      </c>
      <c r="Z16" s="11">
        <v>1.6876515000000002E-2</v>
      </c>
      <c r="AA16" s="11">
        <v>1.91544495E-2</v>
      </c>
      <c r="AB16" s="11">
        <v>1.3371034800000001E-2</v>
      </c>
      <c r="AC16" s="11">
        <v>2.6698757000000002E-3</v>
      </c>
      <c r="AD16" s="11">
        <v>9.4534900999999998E-3</v>
      </c>
      <c r="AE16" s="11">
        <v>1.94781048E-2</v>
      </c>
      <c r="AF16" s="11">
        <v>5.3730629000000004E-3</v>
      </c>
      <c r="AG16" s="11">
        <v>3.662618E-4</v>
      </c>
      <c r="AH16" s="11">
        <v>1.9002449800000001E-2</v>
      </c>
      <c r="AI16" s="11">
        <v>1.2766425999999999E-3</v>
      </c>
      <c r="AJ16" s="11">
        <v>2.1534279000000002E-3</v>
      </c>
      <c r="AK16" s="11">
        <v>1.8794987999999999E-3</v>
      </c>
      <c r="AL16" s="11">
        <v>3.6450890000000002E-4</v>
      </c>
      <c r="AM16" s="11">
        <v>8.7971399999999997E-4</v>
      </c>
      <c r="AN16" s="11">
        <v>1.7294412E-3</v>
      </c>
      <c r="AO16" s="11">
        <v>8.3590450000000001E-4</v>
      </c>
      <c r="AP16" s="11">
        <v>2.0769476000000002E-3</v>
      </c>
      <c r="AQ16" s="11">
        <v>8.7906759999999997E-4</v>
      </c>
      <c r="AR16" s="11">
        <v>2.2410308E-3</v>
      </c>
      <c r="AS16" s="11">
        <v>1.6445468E-3</v>
      </c>
      <c r="AT16" s="11">
        <v>1.6424503E-3</v>
      </c>
      <c r="AU16" s="11">
        <v>1.9031485000000001E-2</v>
      </c>
      <c r="AV16" s="12">
        <v>1.6166936E-3</v>
      </c>
      <c r="AW16" s="10">
        <v>1.3856314835000001</v>
      </c>
      <c r="AX16" s="488">
        <v>1.0179671509999999</v>
      </c>
    </row>
    <row r="17" spans="2:50">
      <c r="B17" s="585" t="s">
        <v>276</v>
      </c>
      <c r="C17" s="594" t="s">
        <v>277</v>
      </c>
      <c r="D17" s="10">
        <v>3.0361960000000002E-4</v>
      </c>
      <c r="E17" s="11">
        <v>6.6367710000000003E-4</v>
      </c>
      <c r="F17" s="11">
        <v>1.416837E-4</v>
      </c>
      <c r="G17" s="11">
        <v>1.1435259999999999E-4</v>
      </c>
      <c r="H17" s="11">
        <v>4.50445E-4</v>
      </c>
      <c r="I17" s="11">
        <v>1.3522140000000001E-4</v>
      </c>
      <c r="J17" s="11">
        <v>2.5932100000000002E-4</v>
      </c>
      <c r="K17" s="11">
        <v>1.280063E-4</v>
      </c>
      <c r="L17" s="11">
        <v>1.5860040000000001E-4</v>
      </c>
      <c r="M17" s="11">
        <v>1.6465450000000001E-4</v>
      </c>
      <c r="N17" s="11">
        <v>8.9932900000000001E-5</v>
      </c>
      <c r="O17" s="11">
        <v>1.9884619999999999E-4</v>
      </c>
      <c r="P17" s="11">
        <v>1.0070164632</v>
      </c>
      <c r="Q17" s="11">
        <v>8.9488069999999996E-3</v>
      </c>
      <c r="R17" s="11">
        <v>3.485699E-4</v>
      </c>
      <c r="S17" s="11">
        <v>1.4208330000000001E-4</v>
      </c>
      <c r="T17" s="11">
        <v>7.95768E-5</v>
      </c>
      <c r="U17" s="11">
        <v>2.6977050000000002E-4</v>
      </c>
      <c r="V17" s="11">
        <v>1.4402384000000001E-3</v>
      </c>
      <c r="W17" s="11">
        <v>3.0026984E-3</v>
      </c>
      <c r="X17" s="11">
        <v>1.3681836E-3</v>
      </c>
      <c r="Y17" s="11">
        <v>6.3614819999999997E-4</v>
      </c>
      <c r="Z17" s="11">
        <v>1.0395188E-3</v>
      </c>
      <c r="AA17" s="11">
        <v>1.3028372999999999E-3</v>
      </c>
      <c r="AB17" s="11">
        <v>2.4605842000000001E-3</v>
      </c>
      <c r="AC17" s="11">
        <v>1.4835609E-3</v>
      </c>
      <c r="AD17" s="11">
        <v>1.0506383000000001E-3</v>
      </c>
      <c r="AE17" s="11">
        <v>9.4293630000000001E-4</v>
      </c>
      <c r="AF17" s="11">
        <v>3.6561530000000001E-4</v>
      </c>
      <c r="AG17" s="11">
        <v>1.5077830000000001E-4</v>
      </c>
      <c r="AH17" s="11">
        <v>4.7438329999999998E-4</v>
      </c>
      <c r="AI17" s="11">
        <v>1.6495044999999999E-3</v>
      </c>
      <c r="AJ17" s="11">
        <v>1.416918E-4</v>
      </c>
      <c r="AK17" s="11">
        <v>1.988328E-4</v>
      </c>
      <c r="AL17" s="11">
        <v>4.4199800000000003E-5</v>
      </c>
      <c r="AM17" s="11">
        <v>4.9269400000000001E-4</v>
      </c>
      <c r="AN17" s="11">
        <v>2.338276E-4</v>
      </c>
      <c r="AO17" s="11">
        <v>3.8483110000000001E-4</v>
      </c>
      <c r="AP17" s="11">
        <v>1.492694E-4</v>
      </c>
      <c r="AQ17" s="11">
        <v>2.504103E-4</v>
      </c>
      <c r="AR17" s="11">
        <v>8.5267049999999999E-4</v>
      </c>
      <c r="AS17" s="11">
        <v>1.4092128E-3</v>
      </c>
      <c r="AT17" s="11">
        <v>1.9753319999999999E-4</v>
      </c>
      <c r="AU17" s="11">
        <v>1.6196073E-3</v>
      </c>
      <c r="AV17" s="12">
        <v>1.922255E-4</v>
      </c>
      <c r="AW17" s="10">
        <v>1.0431482631</v>
      </c>
      <c r="AX17" s="488">
        <v>0.76635864450000002</v>
      </c>
    </row>
    <row r="18" spans="2:50">
      <c r="B18" s="585" t="s">
        <v>278</v>
      </c>
      <c r="C18" s="594" t="s">
        <v>279</v>
      </c>
      <c r="D18" s="10">
        <v>7.9728999999999995E-6</v>
      </c>
      <c r="E18" s="11">
        <v>2.0895549999999999E-4</v>
      </c>
      <c r="F18" s="11">
        <v>5.6165000000000004E-6</v>
      </c>
      <c r="G18" s="11">
        <v>1.24226E-5</v>
      </c>
      <c r="H18" s="11">
        <v>1.3350419999999999E-4</v>
      </c>
      <c r="I18" s="11">
        <v>1.9746799999999999E-5</v>
      </c>
      <c r="J18" s="11">
        <v>6.3170799999999995E-5</v>
      </c>
      <c r="K18" s="11">
        <v>1.31103E-5</v>
      </c>
      <c r="L18" s="11">
        <v>8.8122000000000001E-6</v>
      </c>
      <c r="M18" s="11">
        <v>8.8604000000000008E-6</v>
      </c>
      <c r="N18" s="11">
        <v>1.7095099999999998E-5</v>
      </c>
      <c r="O18" s="11">
        <v>1.1047699999999999E-5</v>
      </c>
      <c r="P18" s="11">
        <v>1.7096600000000002E-5</v>
      </c>
      <c r="Q18" s="11">
        <v>1.0119386571</v>
      </c>
      <c r="R18" s="11">
        <v>1.2368700000000001E-5</v>
      </c>
      <c r="S18" s="11">
        <v>4.8473000000000002E-6</v>
      </c>
      <c r="T18" s="11">
        <v>6.5382000000000004E-6</v>
      </c>
      <c r="U18" s="11">
        <v>1.43476E-5</v>
      </c>
      <c r="V18" s="11">
        <v>5.2684000000000002E-6</v>
      </c>
      <c r="W18" s="11">
        <v>1.3880099999999999E-5</v>
      </c>
      <c r="X18" s="11">
        <v>7.9784500000000002E-5</v>
      </c>
      <c r="Y18" s="11">
        <v>2.2892400000000001E-5</v>
      </c>
      <c r="Z18" s="11">
        <v>9.7170000000000003E-6</v>
      </c>
      <c r="AA18" s="11">
        <v>3.3340999999999998E-5</v>
      </c>
      <c r="AB18" s="11">
        <v>1.02461E-5</v>
      </c>
      <c r="AC18" s="11">
        <v>7.1524999999999997E-6</v>
      </c>
      <c r="AD18" s="11">
        <v>1.1239E-5</v>
      </c>
      <c r="AE18" s="11">
        <v>9.0081300000000001E-5</v>
      </c>
      <c r="AF18" s="11">
        <v>6.2867999999999997E-6</v>
      </c>
      <c r="AG18" s="11">
        <v>4.86671E-5</v>
      </c>
      <c r="AH18" s="11">
        <v>1.9081099999999999E-5</v>
      </c>
      <c r="AI18" s="11">
        <v>1.66261E-5</v>
      </c>
      <c r="AJ18" s="11">
        <v>1.03303E-5</v>
      </c>
      <c r="AK18" s="11">
        <v>1.49497E-5</v>
      </c>
      <c r="AL18" s="11">
        <v>1.7095999999999999E-6</v>
      </c>
      <c r="AM18" s="11">
        <v>8.5621000000000006E-6</v>
      </c>
      <c r="AN18" s="11">
        <v>1.075926E-4</v>
      </c>
      <c r="AO18" s="11">
        <v>2.1532500000000001E-5</v>
      </c>
      <c r="AP18" s="11">
        <v>1.8978999999999999E-5</v>
      </c>
      <c r="AQ18" s="11">
        <v>6.1430000000000003E-6</v>
      </c>
      <c r="AR18" s="11">
        <v>1.097488E-4</v>
      </c>
      <c r="AS18" s="11">
        <v>1.5963500000000001E-5</v>
      </c>
      <c r="AT18" s="11">
        <v>2.1547199999999999E-5</v>
      </c>
      <c r="AU18" s="11">
        <v>8.3945000000000007E-6</v>
      </c>
      <c r="AV18" s="12">
        <v>6.5276499999999998E-5</v>
      </c>
      <c r="AW18" s="10">
        <v>1.0132891633000001</v>
      </c>
      <c r="AX18" s="488">
        <v>0.74442237710000003</v>
      </c>
    </row>
    <row r="19" spans="2:50">
      <c r="B19" s="586" t="s">
        <v>280</v>
      </c>
      <c r="C19" s="596" t="s">
        <v>281</v>
      </c>
      <c r="D19" s="477">
        <v>6.5243769999999998E-4</v>
      </c>
      <c r="E19" s="478">
        <v>1.104917E-4</v>
      </c>
      <c r="F19" s="478">
        <v>5.786958E-4</v>
      </c>
      <c r="G19" s="478">
        <v>1.8387770000000001E-4</v>
      </c>
      <c r="H19" s="478">
        <v>2.715064E-4</v>
      </c>
      <c r="I19" s="478">
        <v>1.5313379999999999E-4</v>
      </c>
      <c r="J19" s="478">
        <v>4.2735495000000004E-3</v>
      </c>
      <c r="K19" s="478">
        <v>5.583211E-4</v>
      </c>
      <c r="L19" s="478">
        <v>9.6765600000000001E-5</v>
      </c>
      <c r="M19" s="478">
        <v>1.6845638000000001E-3</v>
      </c>
      <c r="N19" s="478">
        <v>1.0272847000000001E-3</v>
      </c>
      <c r="O19" s="478">
        <v>1.1655425000000001E-3</v>
      </c>
      <c r="P19" s="478">
        <v>4.3019960000000002E-4</v>
      </c>
      <c r="Q19" s="478">
        <v>6.3253899999999994E-5</v>
      </c>
      <c r="R19" s="478">
        <v>1.0204070512000001</v>
      </c>
      <c r="S19" s="478">
        <v>2.0539540000000002E-3</v>
      </c>
      <c r="T19" s="478">
        <v>2.5026305999999998E-3</v>
      </c>
      <c r="U19" s="478">
        <v>1.4482417999999999E-3</v>
      </c>
      <c r="V19" s="478">
        <v>1.3067769E-3</v>
      </c>
      <c r="W19" s="478">
        <v>1.340328E-3</v>
      </c>
      <c r="X19" s="478">
        <v>1.5771661000000001E-3</v>
      </c>
      <c r="Y19" s="478">
        <v>8.0358983000000002E-3</v>
      </c>
      <c r="Z19" s="478">
        <v>3.6203895000000001E-3</v>
      </c>
      <c r="AA19" s="478">
        <v>1.168187E-3</v>
      </c>
      <c r="AB19" s="478">
        <v>2.3919973E-3</v>
      </c>
      <c r="AC19" s="478">
        <v>9.5813669999999997E-4</v>
      </c>
      <c r="AD19" s="478">
        <v>4.4343005999999997E-3</v>
      </c>
      <c r="AE19" s="478">
        <v>2.0802206E-3</v>
      </c>
      <c r="AF19" s="478">
        <v>1.57758972E-2</v>
      </c>
      <c r="AG19" s="478">
        <v>1.6344609999999999E-4</v>
      </c>
      <c r="AH19" s="478">
        <v>1.9287378999999999E-3</v>
      </c>
      <c r="AI19" s="478">
        <v>2.3988659999999999E-4</v>
      </c>
      <c r="AJ19" s="478">
        <v>1.147787E-4</v>
      </c>
      <c r="AK19" s="478">
        <v>8.9882400000000005E-5</v>
      </c>
      <c r="AL19" s="478">
        <v>7.1105299999999998E-5</v>
      </c>
      <c r="AM19" s="478">
        <v>1.3476800000000001E-4</v>
      </c>
      <c r="AN19" s="478">
        <v>1.067083E-4</v>
      </c>
      <c r="AO19" s="478">
        <v>1.5934440000000001E-4</v>
      </c>
      <c r="AP19" s="478">
        <v>5.4271129999999997E-4</v>
      </c>
      <c r="AQ19" s="478">
        <v>2.8440529999999999E-4</v>
      </c>
      <c r="AR19" s="478">
        <v>2.194942E-4</v>
      </c>
      <c r="AS19" s="478">
        <v>3.2332569999999998E-4</v>
      </c>
      <c r="AT19" s="478">
        <v>4.3822750000000003E-4</v>
      </c>
      <c r="AU19" s="478">
        <v>1.8838684000000001E-3</v>
      </c>
      <c r="AV19" s="479">
        <v>1.0961950999999999E-3</v>
      </c>
      <c r="AW19" s="477">
        <v>1.0881476847</v>
      </c>
      <c r="AX19" s="490">
        <v>0.79941789110000006</v>
      </c>
    </row>
    <row r="20" spans="2:50">
      <c r="B20" s="587" t="s">
        <v>282</v>
      </c>
      <c r="C20" s="597" t="s">
        <v>283</v>
      </c>
      <c r="D20" s="16">
        <v>1.2496269999999999E-3</v>
      </c>
      <c r="E20" s="17">
        <v>4.0102324E-3</v>
      </c>
      <c r="F20" s="17">
        <v>9.2583529999999995E-4</v>
      </c>
      <c r="G20" s="17">
        <v>4.179602E-4</v>
      </c>
      <c r="H20" s="17">
        <v>8.5753119999999999E-4</v>
      </c>
      <c r="I20" s="17">
        <v>1.6009596999999999E-3</v>
      </c>
      <c r="J20" s="17">
        <v>8.0985548000000004E-2</v>
      </c>
      <c r="K20" s="17">
        <v>6.9523510000000003E-4</v>
      </c>
      <c r="L20" s="17">
        <v>3.2879669999999998E-4</v>
      </c>
      <c r="M20" s="17">
        <v>9.766779000000001E-4</v>
      </c>
      <c r="N20" s="17">
        <v>3.1468400000000002E-4</v>
      </c>
      <c r="O20" s="17">
        <v>3.3752181000000002E-3</v>
      </c>
      <c r="P20" s="17">
        <v>1.07815976E-2</v>
      </c>
      <c r="Q20" s="17">
        <v>8.7656979999999995E-4</v>
      </c>
      <c r="R20" s="17">
        <v>1.30249305E-2</v>
      </c>
      <c r="S20" s="17">
        <v>1.7105548883999999</v>
      </c>
      <c r="T20" s="17">
        <v>2.6687808000000002E-3</v>
      </c>
      <c r="U20" s="17">
        <v>0.32561596570000001</v>
      </c>
      <c r="V20" s="17">
        <v>0.1601021735</v>
      </c>
      <c r="W20" s="17">
        <v>0.13438409079999999</v>
      </c>
      <c r="X20" s="17">
        <v>4.0621103800000002E-2</v>
      </c>
      <c r="Y20" s="17">
        <v>7.2504889000000001E-3</v>
      </c>
      <c r="Z20" s="17">
        <v>7.3440926200000006E-2</v>
      </c>
      <c r="AA20" s="17">
        <v>1.6643977599999998E-2</v>
      </c>
      <c r="AB20" s="17">
        <v>8.1413325499999994E-2</v>
      </c>
      <c r="AC20" s="17">
        <v>0.2751346858</v>
      </c>
      <c r="AD20" s="17">
        <v>5.38605994E-2</v>
      </c>
      <c r="AE20" s="17">
        <v>9.3268042999999998E-3</v>
      </c>
      <c r="AF20" s="17">
        <v>4.1007962500000002E-2</v>
      </c>
      <c r="AG20" s="17">
        <v>5.9370020000000003E-4</v>
      </c>
      <c r="AH20" s="17">
        <v>1.5519473E-3</v>
      </c>
      <c r="AI20" s="17">
        <v>5.2880799999999997E-4</v>
      </c>
      <c r="AJ20" s="17">
        <v>5.327617E-4</v>
      </c>
      <c r="AK20" s="17">
        <v>4.8254050000000001E-4</v>
      </c>
      <c r="AL20" s="17">
        <v>2.1459530000000001E-4</v>
      </c>
      <c r="AM20" s="17">
        <v>1.4369741E-3</v>
      </c>
      <c r="AN20" s="17">
        <v>5.4662470000000002E-4</v>
      </c>
      <c r="AO20" s="17">
        <v>1.2364945E-3</v>
      </c>
      <c r="AP20" s="17">
        <v>4.6714020000000002E-4</v>
      </c>
      <c r="AQ20" s="17">
        <v>4.190078E-4</v>
      </c>
      <c r="AR20" s="17">
        <v>9.9764020000000001E-4</v>
      </c>
      <c r="AS20" s="17">
        <v>2.0473961E-3</v>
      </c>
      <c r="AT20" s="17">
        <v>5.9701999999999997E-4</v>
      </c>
      <c r="AU20" s="17">
        <v>1.0086959000000001E-3</v>
      </c>
      <c r="AV20" s="18">
        <v>6.2223770999999999E-3</v>
      </c>
      <c r="AW20" s="16">
        <v>3.0713309002</v>
      </c>
      <c r="AX20" s="491">
        <v>2.2563820202999998</v>
      </c>
    </row>
    <row r="21" spans="2:50">
      <c r="B21" s="585" t="s">
        <v>284</v>
      </c>
      <c r="C21" s="594" t="s">
        <v>285</v>
      </c>
      <c r="D21" s="10">
        <v>5.5266400000000003E-5</v>
      </c>
      <c r="E21" s="11">
        <v>1.043881E-4</v>
      </c>
      <c r="F21" s="11">
        <v>3.2775989999999999E-4</v>
      </c>
      <c r="G21" s="11">
        <v>5.60933E-5</v>
      </c>
      <c r="H21" s="11">
        <v>7.1505600000000002E-5</v>
      </c>
      <c r="I21" s="11">
        <v>2.0364450000000001E-4</v>
      </c>
      <c r="J21" s="11">
        <v>2.7194113999999998E-3</v>
      </c>
      <c r="K21" s="11">
        <v>1.0638500000000001E-4</v>
      </c>
      <c r="L21" s="11">
        <v>3.5434380000000002E-4</v>
      </c>
      <c r="M21" s="11">
        <v>1.6262159E-3</v>
      </c>
      <c r="N21" s="11">
        <v>3.0834899999999998E-5</v>
      </c>
      <c r="O21" s="11">
        <v>6.021558E-4</v>
      </c>
      <c r="P21" s="11">
        <v>4.2121170000000002E-4</v>
      </c>
      <c r="Q21" s="11">
        <v>1.4929510000000001E-4</v>
      </c>
      <c r="R21" s="11">
        <v>1.6468262E-3</v>
      </c>
      <c r="S21" s="11">
        <v>2.1251866E-3</v>
      </c>
      <c r="T21" s="11">
        <v>1.0860897221000001</v>
      </c>
      <c r="U21" s="11">
        <v>1.0388641299999999E-2</v>
      </c>
      <c r="V21" s="11">
        <v>6.6492306999999997E-3</v>
      </c>
      <c r="W21" s="11">
        <v>3.6143973999999998E-3</v>
      </c>
      <c r="X21" s="11">
        <v>1.2723223000000001E-2</v>
      </c>
      <c r="Y21" s="11">
        <v>6.9959907000000003E-3</v>
      </c>
      <c r="Z21" s="11">
        <v>1.54213788E-2</v>
      </c>
      <c r="AA21" s="11">
        <v>1.2893684399999999E-2</v>
      </c>
      <c r="AB21" s="11">
        <v>5.7867205000000001E-3</v>
      </c>
      <c r="AC21" s="11">
        <v>4.4046296000000004E-3</v>
      </c>
      <c r="AD21" s="11">
        <v>3.4622843E-3</v>
      </c>
      <c r="AE21" s="11">
        <v>3.6812314999999998E-3</v>
      </c>
      <c r="AF21" s="11">
        <v>1.9996329999999998E-3</v>
      </c>
      <c r="AG21" s="11">
        <v>1.023679E-4</v>
      </c>
      <c r="AH21" s="11">
        <v>1.6936300000000001E-4</v>
      </c>
      <c r="AI21" s="11">
        <v>4.7193600000000002E-5</v>
      </c>
      <c r="AJ21" s="11">
        <v>4.15962E-5</v>
      </c>
      <c r="AK21" s="11">
        <v>4.66862E-5</v>
      </c>
      <c r="AL21" s="11">
        <v>1.51599E-5</v>
      </c>
      <c r="AM21" s="11">
        <v>6.5087100000000002E-5</v>
      </c>
      <c r="AN21" s="11">
        <v>6.6117200000000005E-5</v>
      </c>
      <c r="AO21" s="11">
        <v>1.3054860000000001E-4</v>
      </c>
      <c r="AP21" s="11">
        <v>6.36459E-5</v>
      </c>
      <c r="AQ21" s="11">
        <v>3.12069E-4</v>
      </c>
      <c r="AR21" s="11">
        <v>1.094742E-4</v>
      </c>
      <c r="AS21" s="11">
        <v>2.3429200000000001E-4</v>
      </c>
      <c r="AT21" s="11">
        <v>1.101609E-4</v>
      </c>
      <c r="AU21" s="11">
        <v>4.5952599999999998E-4</v>
      </c>
      <c r="AV21" s="12">
        <v>6.3774329999999996E-4</v>
      </c>
      <c r="AW21" s="10">
        <v>1.1873223225</v>
      </c>
      <c r="AX21" s="488">
        <v>0.87227746790000005</v>
      </c>
    </row>
    <row r="22" spans="2:50">
      <c r="B22" s="585" t="s">
        <v>286</v>
      </c>
      <c r="C22" s="594" t="s">
        <v>287</v>
      </c>
      <c r="D22" s="10">
        <v>5.1360749999999997E-4</v>
      </c>
      <c r="E22" s="11">
        <v>5.5460018000000003E-3</v>
      </c>
      <c r="F22" s="11">
        <v>1.979672E-3</v>
      </c>
      <c r="G22" s="11">
        <v>1.8747570000000001E-4</v>
      </c>
      <c r="H22" s="11">
        <v>1.243453E-3</v>
      </c>
      <c r="I22" s="11">
        <v>1.7701881E-3</v>
      </c>
      <c r="J22" s="11">
        <v>1.3526578100000001E-2</v>
      </c>
      <c r="K22" s="11">
        <v>8.2949979999999998E-4</v>
      </c>
      <c r="L22" s="11">
        <v>2.653426E-4</v>
      </c>
      <c r="M22" s="11">
        <v>1.9853546000000001E-3</v>
      </c>
      <c r="N22" s="11">
        <v>3.8282270000000002E-4</v>
      </c>
      <c r="O22" s="11">
        <v>6.6020460000000005E-4</v>
      </c>
      <c r="P22" s="11">
        <v>6.6669781999999997E-3</v>
      </c>
      <c r="Q22" s="11">
        <v>1.8545352999999999E-3</v>
      </c>
      <c r="R22" s="11">
        <v>2.2684609999999998E-3</v>
      </c>
      <c r="S22" s="11">
        <v>2.2227719999999999E-4</v>
      </c>
      <c r="T22" s="11">
        <v>5.9402819999999999E-4</v>
      </c>
      <c r="U22" s="11">
        <v>1.012433296</v>
      </c>
      <c r="V22" s="11">
        <v>9.1615431000000008E-3</v>
      </c>
      <c r="W22" s="11">
        <v>7.6793299000000002E-3</v>
      </c>
      <c r="X22" s="11">
        <v>5.9657369E-3</v>
      </c>
      <c r="Y22" s="11">
        <v>4.2535791999999996E-3</v>
      </c>
      <c r="Z22" s="11">
        <v>7.0144587000000001E-3</v>
      </c>
      <c r="AA22" s="11">
        <v>6.5500551000000004E-3</v>
      </c>
      <c r="AB22" s="11">
        <v>2.2468339E-3</v>
      </c>
      <c r="AC22" s="11">
        <v>1.0618682900000001E-2</v>
      </c>
      <c r="AD22" s="11">
        <v>2.2272879E-3</v>
      </c>
      <c r="AE22" s="11">
        <v>4.3810897000000001E-3</v>
      </c>
      <c r="AF22" s="11">
        <v>2.0901329699999999E-2</v>
      </c>
      <c r="AG22" s="11">
        <v>3.6894180000000002E-4</v>
      </c>
      <c r="AH22" s="11">
        <v>6.9037479999999995E-4</v>
      </c>
      <c r="AI22" s="11">
        <v>1.9898060000000001E-4</v>
      </c>
      <c r="AJ22" s="11">
        <v>6.8208289999999996E-4</v>
      </c>
      <c r="AK22" s="11">
        <v>1.6816779999999999E-4</v>
      </c>
      <c r="AL22" s="11">
        <v>1.3192790000000001E-4</v>
      </c>
      <c r="AM22" s="11">
        <v>5.5127989999999999E-4</v>
      </c>
      <c r="AN22" s="11">
        <v>2.5682640000000001E-4</v>
      </c>
      <c r="AO22" s="11">
        <v>1.4015821E-3</v>
      </c>
      <c r="AP22" s="11">
        <v>1.9170839999999999E-4</v>
      </c>
      <c r="AQ22" s="11">
        <v>2.1924569999999999E-4</v>
      </c>
      <c r="AR22" s="11">
        <v>7.6917360000000004E-4</v>
      </c>
      <c r="AS22" s="11">
        <v>4.9362150000000003E-4</v>
      </c>
      <c r="AT22" s="11">
        <v>7.3891759999999995E-4</v>
      </c>
      <c r="AU22" s="11">
        <v>5.8944390000000002E-4</v>
      </c>
      <c r="AV22" s="12">
        <v>1.3262177E-3</v>
      </c>
      <c r="AW22" s="10">
        <v>1.1427081959000001</v>
      </c>
      <c r="AX22" s="488">
        <v>0.83950128180000005</v>
      </c>
    </row>
    <row r="23" spans="2:50">
      <c r="B23" s="585" t="s">
        <v>288</v>
      </c>
      <c r="C23" s="594" t="s">
        <v>289</v>
      </c>
      <c r="D23" s="10">
        <v>6.7766200000000002E-5</v>
      </c>
      <c r="E23" s="11">
        <v>4.5868340000000001E-4</v>
      </c>
      <c r="F23" s="11">
        <v>7.3572399999999994E-5</v>
      </c>
      <c r="G23" s="11">
        <v>5.9679200000000003E-5</v>
      </c>
      <c r="H23" s="11">
        <v>8.7887599999999995E-5</v>
      </c>
      <c r="I23" s="11">
        <v>6.84111E-5</v>
      </c>
      <c r="J23" s="11">
        <v>8.6301249999999998E-4</v>
      </c>
      <c r="K23" s="11">
        <v>7.2444699999999994E-5</v>
      </c>
      <c r="L23" s="11">
        <v>7.4399800000000006E-5</v>
      </c>
      <c r="M23" s="11">
        <v>7.4439599999999998E-5</v>
      </c>
      <c r="N23" s="11">
        <v>4.5606299999999997E-5</v>
      </c>
      <c r="O23" s="11">
        <v>1.4863229999999999E-4</v>
      </c>
      <c r="P23" s="11">
        <v>8.0243199999999998E-5</v>
      </c>
      <c r="Q23" s="11">
        <v>4.4737000000000002E-5</v>
      </c>
      <c r="R23" s="11">
        <v>2.1496849999999999E-4</v>
      </c>
      <c r="S23" s="11">
        <v>4.1767000000000002E-5</v>
      </c>
      <c r="T23" s="11">
        <v>4.9143500000000001E-5</v>
      </c>
      <c r="U23" s="11">
        <v>1.835966E-4</v>
      </c>
      <c r="V23" s="11">
        <v>1.0183317247999999</v>
      </c>
      <c r="W23" s="11">
        <v>4.7625860000000001E-3</v>
      </c>
      <c r="X23" s="11">
        <v>1.3472421E-3</v>
      </c>
      <c r="Y23" s="11">
        <v>3.6021319999999998E-4</v>
      </c>
      <c r="Z23" s="11">
        <v>1.2225166000000001E-3</v>
      </c>
      <c r="AA23" s="11">
        <v>3.8087670000000001E-4</v>
      </c>
      <c r="AB23" s="11">
        <v>8.8870509999999998E-4</v>
      </c>
      <c r="AC23" s="11">
        <v>4.2712614000000003E-3</v>
      </c>
      <c r="AD23" s="11">
        <v>1.0011747000000001E-3</v>
      </c>
      <c r="AE23" s="11">
        <v>2.2661710000000001E-4</v>
      </c>
      <c r="AF23" s="11">
        <v>1.0086693999999999E-3</v>
      </c>
      <c r="AG23" s="11">
        <v>1.2927589999999999E-4</v>
      </c>
      <c r="AH23" s="11">
        <v>1.6847635000000001E-3</v>
      </c>
      <c r="AI23" s="11">
        <v>1.260938E-4</v>
      </c>
      <c r="AJ23" s="11">
        <v>1.177482E-4</v>
      </c>
      <c r="AK23" s="11">
        <v>1.828206E-4</v>
      </c>
      <c r="AL23" s="11">
        <v>4.5185600000000003E-5</v>
      </c>
      <c r="AM23" s="11">
        <v>2.0548149999999999E-4</v>
      </c>
      <c r="AN23" s="11">
        <v>2.083137E-4</v>
      </c>
      <c r="AO23" s="11">
        <v>2.1086290000000001E-4</v>
      </c>
      <c r="AP23" s="11">
        <v>1.187293E-4</v>
      </c>
      <c r="AQ23" s="11">
        <v>8.5780300000000003E-5</v>
      </c>
      <c r="AR23" s="11">
        <v>1.420592E-4</v>
      </c>
      <c r="AS23" s="11">
        <v>1.4721805E-3</v>
      </c>
      <c r="AT23" s="11">
        <v>8.7354899999999999E-5</v>
      </c>
      <c r="AU23" s="11">
        <v>5.8604499999999998E-5</v>
      </c>
      <c r="AV23" s="12">
        <v>1.027552E-4</v>
      </c>
      <c r="AW23" s="10">
        <v>1.0414885878</v>
      </c>
      <c r="AX23" s="488">
        <v>0.76513934839999997</v>
      </c>
    </row>
    <row r="24" spans="2:50">
      <c r="B24" s="586" t="s">
        <v>290</v>
      </c>
      <c r="C24" s="596" t="s">
        <v>291</v>
      </c>
      <c r="D24" s="13">
        <v>1.4996200000000001E-4</v>
      </c>
      <c r="E24" s="14">
        <v>8.8145390000000001E-4</v>
      </c>
      <c r="F24" s="14">
        <v>1.9488599999999999E-4</v>
      </c>
      <c r="G24" s="14">
        <v>1.516903E-4</v>
      </c>
      <c r="H24" s="14">
        <v>2.341275E-4</v>
      </c>
      <c r="I24" s="14">
        <v>1.5853699999999999E-4</v>
      </c>
      <c r="J24" s="14">
        <v>3.418335E-4</v>
      </c>
      <c r="K24" s="14">
        <v>1.6823550000000001E-4</v>
      </c>
      <c r="L24" s="14">
        <v>2.1139729999999999E-4</v>
      </c>
      <c r="M24" s="14">
        <v>1.824684E-4</v>
      </c>
      <c r="N24" s="14">
        <v>1.1909009999999999E-4</v>
      </c>
      <c r="O24" s="14">
        <v>1.0996398E-3</v>
      </c>
      <c r="P24" s="14">
        <v>2.2822989999999999E-4</v>
      </c>
      <c r="Q24" s="14">
        <v>1.2853340000000001E-4</v>
      </c>
      <c r="R24" s="14">
        <v>5.5591790000000005E-4</v>
      </c>
      <c r="S24" s="14">
        <v>1.004625E-4</v>
      </c>
      <c r="T24" s="14">
        <v>1.567413E-4</v>
      </c>
      <c r="U24" s="14">
        <v>2.971448E-4</v>
      </c>
      <c r="V24" s="14">
        <v>1.3651386999999999E-3</v>
      </c>
      <c r="W24" s="14">
        <v>1.0374986803999999</v>
      </c>
      <c r="X24" s="14">
        <v>9.7087379999999997E-4</v>
      </c>
      <c r="Y24" s="14">
        <v>1.1373117E-3</v>
      </c>
      <c r="Z24" s="14">
        <v>8.6795640000000005E-4</v>
      </c>
      <c r="AA24" s="14">
        <v>4.4748109999999999E-4</v>
      </c>
      <c r="AB24" s="14">
        <v>3.6820100000000002E-4</v>
      </c>
      <c r="AC24" s="14">
        <v>9.6614710000000003E-4</v>
      </c>
      <c r="AD24" s="14">
        <v>5.0003319999999995E-4</v>
      </c>
      <c r="AE24" s="14">
        <v>3.7436579999999999E-4</v>
      </c>
      <c r="AF24" s="14">
        <v>4.246942E-4</v>
      </c>
      <c r="AG24" s="14">
        <v>3.3806420000000002E-4</v>
      </c>
      <c r="AH24" s="14">
        <v>7.7095020000000002E-4</v>
      </c>
      <c r="AI24" s="14">
        <v>3.08065E-4</v>
      </c>
      <c r="AJ24" s="14">
        <v>3.1375560000000002E-4</v>
      </c>
      <c r="AK24" s="14">
        <v>4.9657930000000002E-4</v>
      </c>
      <c r="AL24" s="14">
        <v>1.172967E-4</v>
      </c>
      <c r="AM24" s="14">
        <v>5.2658529999999998E-4</v>
      </c>
      <c r="AN24" s="14">
        <v>5.5983240000000004E-4</v>
      </c>
      <c r="AO24" s="14">
        <v>4.0903169999999999E-4</v>
      </c>
      <c r="AP24" s="14">
        <v>2.8870870000000001E-4</v>
      </c>
      <c r="AQ24" s="14">
        <v>2.0825769999999999E-4</v>
      </c>
      <c r="AR24" s="14">
        <v>3.694422E-4</v>
      </c>
      <c r="AS24" s="14">
        <v>4.0963184999999996E-3</v>
      </c>
      <c r="AT24" s="14">
        <v>2.0062739999999999E-4</v>
      </c>
      <c r="AU24" s="14">
        <v>1.40173E-4</v>
      </c>
      <c r="AV24" s="15">
        <v>2.5155940000000002E-4</v>
      </c>
      <c r="AW24" s="13">
        <v>1.0596764819</v>
      </c>
      <c r="AX24" s="493">
        <v>0.77850125530000003</v>
      </c>
    </row>
    <row r="25" spans="2:50">
      <c r="B25" s="587" t="s">
        <v>292</v>
      </c>
      <c r="C25" s="597" t="s">
        <v>293</v>
      </c>
      <c r="D25" s="480">
        <v>1.371725E-4</v>
      </c>
      <c r="E25" s="481">
        <v>1.103459E-4</v>
      </c>
      <c r="F25" s="481">
        <v>8.2375700000000005E-5</v>
      </c>
      <c r="G25" s="481">
        <v>6.31606E-5</v>
      </c>
      <c r="H25" s="481">
        <v>9.4196299999999998E-5</v>
      </c>
      <c r="I25" s="481">
        <v>6.70424E-5</v>
      </c>
      <c r="J25" s="481">
        <v>8.0075500000000003E-5</v>
      </c>
      <c r="K25" s="481">
        <v>6.9730700000000006E-5</v>
      </c>
      <c r="L25" s="481">
        <v>7.7093200000000002E-5</v>
      </c>
      <c r="M25" s="481">
        <v>6.7244700000000003E-5</v>
      </c>
      <c r="N25" s="481">
        <v>3.90838E-5</v>
      </c>
      <c r="O25" s="481">
        <v>7.6146800000000001E-5</v>
      </c>
      <c r="P25" s="481">
        <v>7.6718700000000001E-5</v>
      </c>
      <c r="Q25" s="481">
        <v>5.4191299999999997E-5</v>
      </c>
      <c r="R25" s="481">
        <v>9.4422399999999999E-5</v>
      </c>
      <c r="S25" s="481">
        <v>3.16114E-5</v>
      </c>
      <c r="T25" s="481">
        <v>4.6319200000000002E-5</v>
      </c>
      <c r="U25" s="481">
        <v>6.5752400000000004E-5</v>
      </c>
      <c r="V25" s="481">
        <v>4.43669E-4</v>
      </c>
      <c r="W25" s="481">
        <v>1.1151784E-3</v>
      </c>
      <c r="X25" s="481">
        <v>1.0146108540000001</v>
      </c>
      <c r="Y25" s="481">
        <v>1.3423459999999999E-4</v>
      </c>
      <c r="Z25" s="481">
        <v>2.4104850000000001E-4</v>
      </c>
      <c r="AA25" s="481">
        <v>1.1805710000000001E-4</v>
      </c>
      <c r="AB25" s="481">
        <v>1.05572E-4</v>
      </c>
      <c r="AC25" s="481">
        <v>3.6927349999999999E-4</v>
      </c>
      <c r="AD25" s="481">
        <v>3.797788E-4</v>
      </c>
      <c r="AE25" s="481">
        <v>1.841437E-4</v>
      </c>
      <c r="AF25" s="481">
        <v>1.6633190000000001E-4</v>
      </c>
      <c r="AG25" s="481">
        <v>1.120582E-4</v>
      </c>
      <c r="AH25" s="481">
        <v>2.5138219999999999E-4</v>
      </c>
      <c r="AI25" s="481">
        <v>1.2643840000000001E-4</v>
      </c>
      <c r="AJ25" s="481">
        <v>2.4962569999999998E-4</v>
      </c>
      <c r="AK25" s="481">
        <v>1.878072E-4</v>
      </c>
      <c r="AL25" s="481">
        <v>4.1504700000000003E-5</v>
      </c>
      <c r="AM25" s="481">
        <v>1.890292E-4</v>
      </c>
      <c r="AN25" s="481">
        <v>2.351245E-4</v>
      </c>
      <c r="AO25" s="481">
        <v>9.3614809999999996E-4</v>
      </c>
      <c r="AP25" s="481">
        <v>1.17736E-4</v>
      </c>
      <c r="AQ25" s="481">
        <v>2.1820931E-3</v>
      </c>
      <c r="AR25" s="481">
        <v>1.561388E-4</v>
      </c>
      <c r="AS25" s="481">
        <v>1.3143466999999999E-3</v>
      </c>
      <c r="AT25" s="481">
        <v>3.578934E-4</v>
      </c>
      <c r="AU25" s="481">
        <v>5.3167096000000004E-3</v>
      </c>
      <c r="AV25" s="482">
        <v>2.0866839999999999E-4</v>
      </c>
      <c r="AW25" s="480">
        <v>1.0311835294</v>
      </c>
      <c r="AX25" s="492">
        <v>0.75756864069999996</v>
      </c>
    </row>
    <row r="26" spans="2:50">
      <c r="B26" s="585" t="s">
        <v>294</v>
      </c>
      <c r="C26" s="594" t="s">
        <v>295</v>
      </c>
      <c r="D26" s="10">
        <v>2.74701E-5</v>
      </c>
      <c r="E26" s="11">
        <v>5.3267799999999998E-5</v>
      </c>
      <c r="F26" s="11">
        <v>3.4250099999999999E-5</v>
      </c>
      <c r="G26" s="11">
        <v>2.8044699999999999E-5</v>
      </c>
      <c r="H26" s="11">
        <v>4.4756999999999999E-5</v>
      </c>
      <c r="I26" s="11">
        <v>2.82195E-5</v>
      </c>
      <c r="J26" s="11">
        <v>3.8557499999999998E-5</v>
      </c>
      <c r="K26" s="11">
        <v>3.2981000000000002E-5</v>
      </c>
      <c r="L26" s="11">
        <v>6.8078500000000002E-5</v>
      </c>
      <c r="M26" s="11">
        <v>3.1896200000000001E-5</v>
      </c>
      <c r="N26" s="11">
        <v>1.9803300000000001E-5</v>
      </c>
      <c r="O26" s="11">
        <v>3.6176400000000001E-5</v>
      </c>
      <c r="P26" s="11">
        <v>3.66456E-5</v>
      </c>
      <c r="Q26" s="11">
        <v>2.3379599999999999E-5</v>
      </c>
      <c r="R26" s="11">
        <v>4.6351399999999998E-5</v>
      </c>
      <c r="S26" s="11">
        <v>1.6197300000000002E-5</v>
      </c>
      <c r="T26" s="11">
        <v>3.0825599999999998E-5</v>
      </c>
      <c r="U26" s="11">
        <v>3.4234099999999998E-5</v>
      </c>
      <c r="V26" s="11">
        <v>3.348235E-4</v>
      </c>
      <c r="W26" s="11">
        <v>3.0993930000000001E-4</v>
      </c>
      <c r="X26" s="11">
        <v>3.8989160000000001E-3</v>
      </c>
      <c r="Y26" s="11">
        <v>1.0134247684</v>
      </c>
      <c r="Z26" s="11">
        <v>5.5262126999999998E-3</v>
      </c>
      <c r="AA26" s="11">
        <v>1.38675888E-2</v>
      </c>
      <c r="AB26" s="11">
        <v>6.3581990000000001E-4</v>
      </c>
      <c r="AC26" s="11">
        <v>8.2339300000000006E-5</v>
      </c>
      <c r="AD26" s="11">
        <v>2.9110399999999998E-4</v>
      </c>
      <c r="AE26" s="11">
        <v>4.5624860000000001E-4</v>
      </c>
      <c r="AF26" s="11">
        <v>8.4778300000000001E-5</v>
      </c>
      <c r="AG26" s="11">
        <v>5.82965E-5</v>
      </c>
      <c r="AH26" s="11">
        <v>1.208301E-4</v>
      </c>
      <c r="AI26" s="11">
        <v>5.8483000000000002E-5</v>
      </c>
      <c r="AJ26" s="11">
        <v>5.8802699999999999E-5</v>
      </c>
      <c r="AK26" s="11">
        <v>9.5125300000000002E-5</v>
      </c>
      <c r="AL26" s="11">
        <v>2.1066199999999998E-5</v>
      </c>
      <c r="AM26" s="11">
        <v>9.1355700000000004E-5</v>
      </c>
      <c r="AN26" s="11">
        <v>1.4955160000000001E-4</v>
      </c>
      <c r="AO26" s="11">
        <v>1.9683689999999999E-4</v>
      </c>
      <c r="AP26" s="11">
        <v>1.152559E-4</v>
      </c>
      <c r="AQ26" s="11">
        <v>4.7594099999999999E-5</v>
      </c>
      <c r="AR26" s="11">
        <v>7.5174900000000004E-5</v>
      </c>
      <c r="AS26" s="11">
        <v>6.8822589999999997E-4</v>
      </c>
      <c r="AT26" s="11">
        <v>3.9527599999999997E-5</v>
      </c>
      <c r="AU26" s="11">
        <v>1.6460671E-3</v>
      </c>
      <c r="AV26" s="12">
        <v>6.5394600000000006E-5</v>
      </c>
      <c r="AW26" s="10">
        <v>1.0430712627000001</v>
      </c>
      <c r="AX26" s="488">
        <v>0.76630207539999995</v>
      </c>
    </row>
    <row r="27" spans="2:50">
      <c r="B27" s="585" t="s">
        <v>296</v>
      </c>
      <c r="C27" s="594" t="s">
        <v>297</v>
      </c>
      <c r="D27" s="10">
        <v>6.4930000000000003E-5</v>
      </c>
      <c r="E27" s="11">
        <v>7.1812100000000003E-5</v>
      </c>
      <c r="F27" s="11">
        <v>4.4898799999999998E-5</v>
      </c>
      <c r="G27" s="11">
        <v>3.4745800000000002E-5</v>
      </c>
      <c r="H27" s="11">
        <v>5.2796700000000002E-5</v>
      </c>
      <c r="I27" s="11">
        <v>3.8959699999999999E-5</v>
      </c>
      <c r="J27" s="11">
        <v>1.123061E-4</v>
      </c>
      <c r="K27" s="11">
        <v>4.06906E-5</v>
      </c>
      <c r="L27" s="11">
        <v>4.54222E-5</v>
      </c>
      <c r="M27" s="11">
        <v>4.1164300000000002E-5</v>
      </c>
      <c r="N27" s="11">
        <v>2.48589E-5</v>
      </c>
      <c r="O27" s="11">
        <v>5.0663700000000001E-5</v>
      </c>
      <c r="P27" s="11">
        <v>4.7186099999999999E-5</v>
      </c>
      <c r="Q27" s="11">
        <v>2.78348E-5</v>
      </c>
      <c r="R27" s="11">
        <v>6.5988999999999994E-5</v>
      </c>
      <c r="S27" s="11">
        <v>2.0825599999999999E-5</v>
      </c>
      <c r="T27" s="11">
        <v>3.05266E-5</v>
      </c>
      <c r="U27" s="11">
        <v>7.9849699999999995E-5</v>
      </c>
      <c r="V27" s="11">
        <v>1.9280939E-3</v>
      </c>
      <c r="W27" s="11">
        <v>1.7403653999999999E-3</v>
      </c>
      <c r="X27" s="11">
        <v>1.1988300999999999E-3</v>
      </c>
      <c r="Y27" s="11">
        <v>2.0460259999999998E-3</v>
      </c>
      <c r="Z27" s="11">
        <v>1.0109720696</v>
      </c>
      <c r="AA27" s="11">
        <v>2.1661845E-3</v>
      </c>
      <c r="AB27" s="11">
        <v>4.0094548000000002E-3</v>
      </c>
      <c r="AC27" s="11">
        <v>1.8756057E-3</v>
      </c>
      <c r="AD27" s="11">
        <v>8.5298609999999995E-4</v>
      </c>
      <c r="AE27" s="11">
        <v>2.2788100000000001E-4</v>
      </c>
      <c r="AF27" s="11">
        <v>7.2077380000000002E-4</v>
      </c>
      <c r="AG27" s="11">
        <v>7.7050099999999996E-5</v>
      </c>
      <c r="AH27" s="11">
        <v>1.755944E-4</v>
      </c>
      <c r="AI27" s="11">
        <v>6.9725000000000001E-5</v>
      </c>
      <c r="AJ27" s="11">
        <v>8.3001699999999995E-5</v>
      </c>
      <c r="AK27" s="11">
        <v>1.0863849999999999E-4</v>
      </c>
      <c r="AL27" s="11">
        <v>2.7752399999999999E-5</v>
      </c>
      <c r="AM27" s="11">
        <v>1.3050630000000001E-4</v>
      </c>
      <c r="AN27" s="11">
        <v>1.407301E-4</v>
      </c>
      <c r="AO27" s="11">
        <v>2.6447040000000002E-4</v>
      </c>
      <c r="AP27" s="11">
        <v>9.5417199999999998E-5</v>
      </c>
      <c r="AQ27" s="11">
        <v>5.3712399999999998E-5</v>
      </c>
      <c r="AR27" s="11">
        <v>8.2190100000000004E-5</v>
      </c>
      <c r="AS27" s="11">
        <v>8.7315869999999999E-4</v>
      </c>
      <c r="AT27" s="11">
        <v>5.7456700000000002E-5</v>
      </c>
      <c r="AU27" s="11">
        <v>4.50945E-5</v>
      </c>
      <c r="AV27" s="12">
        <v>1.4936220000000001E-4</v>
      </c>
      <c r="AW27" s="10">
        <v>1.0310675921000001</v>
      </c>
      <c r="AX27" s="488">
        <v>0.75748346629999996</v>
      </c>
    </row>
    <row r="28" spans="2:50">
      <c r="B28" s="585" t="s">
        <v>298</v>
      </c>
      <c r="C28" s="594" t="s">
        <v>299</v>
      </c>
      <c r="D28" s="10">
        <v>1.5023E-6</v>
      </c>
      <c r="E28" s="11">
        <v>2.678E-6</v>
      </c>
      <c r="F28" s="11">
        <v>1.7733E-6</v>
      </c>
      <c r="G28" s="11">
        <v>1.3421E-6</v>
      </c>
      <c r="H28" s="11">
        <v>1.9663000000000001E-6</v>
      </c>
      <c r="I28" s="11">
        <v>1.3384E-6</v>
      </c>
      <c r="J28" s="11">
        <v>1.6802E-6</v>
      </c>
      <c r="K28" s="11">
        <v>1.5251E-6</v>
      </c>
      <c r="L28" s="11">
        <v>1.6435E-6</v>
      </c>
      <c r="M28" s="11">
        <v>1.6252999999999999E-6</v>
      </c>
      <c r="N28" s="11">
        <v>9.0449999999999998E-7</v>
      </c>
      <c r="O28" s="11">
        <v>1.7142E-6</v>
      </c>
      <c r="P28" s="11">
        <v>1.7035000000000001E-6</v>
      </c>
      <c r="Q28" s="11">
        <v>1.1062999999999999E-6</v>
      </c>
      <c r="R28" s="11">
        <v>2.3064999999999999E-6</v>
      </c>
      <c r="S28" s="11">
        <v>7.4560000000000001E-7</v>
      </c>
      <c r="T28" s="11">
        <v>1.0221999999999999E-6</v>
      </c>
      <c r="U28" s="11">
        <v>1.9332E-6</v>
      </c>
      <c r="V28" s="11">
        <v>1.2894199999999999E-5</v>
      </c>
      <c r="W28" s="11">
        <v>7.4386999999999996E-6</v>
      </c>
      <c r="X28" s="11">
        <v>2.1334000000000002E-6</v>
      </c>
      <c r="Y28" s="11">
        <v>2.6353E-6</v>
      </c>
      <c r="Z28" s="11">
        <v>2.2709999999999999E-6</v>
      </c>
      <c r="AA28" s="11">
        <v>1.0001226454000001</v>
      </c>
      <c r="AB28" s="11">
        <v>1.3598899999999999E-4</v>
      </c>
      <c r="AC28" s="11">
        <v>7.0401099999999999E-5</v>
      </c>
      <c r="AD28" s="11">
        <v>1.4562299999999999E-5</v>
      </c>
      <c r="AE28" s="11">
        <v>3.1634000000000001E-6</v>
      </c>
      <c r="AF28" s="11">
        <v>1.9390199999999999E-5</v>
      </c>
      <c r="AG28" s="11">
        <v>2.7988000000000002E-6</v>
      </c>
      <c r="AH28" s="11">
        <v>5.4414000000000001E-6</v>
      </c>
      <c r="AI28" s="11">
        <v>2.6912000000000002E-6</v>
      </c>
      <c r="AJ28" s="11">
        <v>4.8956000000000002E-6</v>
      </c>
      <c r="AK28" s="11">
        <v>5.3365999999999999E-6</v>
      </c>
      <c r="AL28" s="11">
        <v>1.5429000000000001E-6</v>
      </c>
      <c r="AM28" s="11">
        <v>5.1429000000000003E-6</v>
      </c>
      <c r="AN28" s="11">
        <v>7.2528000000000003E-6</v>
      </c>
      <c r="AO28" s="11">
        <v>2.4080700000000001E-5</v>
      </c>
      <c r="AP28" s="11">
        <v>3.3365000000000002E-6</v>
      </c>
      <c r="AQ28" s="11">
        <v>1.9085999999999998E-6</v>
      </c>
      <c r="AR28" s="11">
        <v>3.6758E-6</v>
      </c>
      <c r="AS28" s="11">
        <v>2.9731999999999999E-5</v>
      </c>
      <c r="AT28" s="11">
        <v>3.1306000000000001E-6</v>
      </c>
      <c r="AU28" s="11">
        <v>1.4514E-6</v>
      </c>
      <c r="AV28" s="12">
        <v>5.1463000000000002E-6</v>
      </c>
      <c r="AW28" s="10">
        <v>1.0005295986</v>
      </c>
      <c r="AX28" s="488">
        <v>0.73504844329999997</v>
      </c>
    </row>
    <row r="29" spans="2:50">
      <c r="B29" s="586" t="s">
        <v>300</v>
      </c>
      <c r="C29" s="596" t="s">
        <v>301</v>
      </c>
      <c r="D29" s="477">
        <v>3.2240859999999998E-4</v>
      </c>
      <c r="E29" s="478">
        <v>6.5738839999999999E-4</v>
      </c>
      <c r="F29" s="478">
        <v>4.1801590000000002E-4</v>
      </c>
      <c r="G29" s="478">
        <v>3.3488739999999999E-4</v>
      </c>
      <c r="H29" s="478">
        <v>5.1463170000000001E-4</v>
      </c>
      <c r="I29" s="478">
        <v>3.3485740000000001E-4</v>
      </c>
      <c r="J29" s="478">
        <v>4.308847E-4</v>
      </c>
      <c r="K29" s="478">
        <v>3.6450220000000001E-4</v>
      </c>
      <c r="L29" s="478">
        <v>4.3766630000000001E-4</v>
      </c>
      <c r="M29" s="478">
        <v>3.9808269999999998E-4</v>
      </c>
      <c r="N29" s="478">
        <v>2.345565E-4</v>
      </c>
      <c r="O29" s="478">
        <v>4.616663E-4</v>
      </c>
      <c r="P29" s="478">
        <v>4.6679419999999999E-4</v>
      </c>
      <c r="Q29" s="478">
        <v>2.604676E-4</v>
      </c>
      <c r="R29" s="478">
        <v>5.7722540000000003E-4</v>
      </c>
      <c r="S29" s="478">
        <v>1.8765390000000001E-4</v>
      </c>
      <c r="T29" s="478">
        <v>2.561981E-4</v>
      </c>
      <c r="U29" s="478">
        <v>3.7538289999999999E-4</v>
      </c>
      <c r="V29" s="478">
        <v>4.47071E-4</v>
      </c>
      <c r="W29" s="478">
        <v>6.2480990000000002E-4</v>
      </c>
      <c r="X29" s="478">
        <v>3.8381990000000001E-4</v>
      </c>
      <c r="Y29" s="478">
        <v>5.4301019999999998E-4</v>
      </c>
      <c r="Z29" s="478">
        <v>4.6780489999999998E-4</v>
      </c>
      <c r="AA29" s="478">
        <v>4.2939660000000001E-4</v>
      </c>
      <c r="AB29" s="478">
        <v>1.1264087652000001</v>
      </c>
      <c r="AC29" s="478">
        <v>3.2862039999999998E-4</v>
      </c>
      <c r="AD29" s="478">
        <v>6.0004864000000003E-3</v>
      </c>
      <c r="AE29" s="478">
        <v>6.9346920000000001E-4</v>
      </c>
      <c r="AF29" s="478">
        <v>8.8146380000000003E-4</v>
      </c>
      <c r="AG29" s="478">
        <v>7.4649769999999996E-4</v>
      </c>
      <c r="AH29" s="478">
        <v>1.5304696E-3</v>
      </c>
      <c r="AI29" s="478">
        <v>6.8664799999999999E-4</v>
      </c>
      <c r="AJ29" s="478">
        <v>6.969023E-4</v>
      </c>
      <c r="AK29" s="478">
        <v>1.1097695E-3</v>
      </c>
      <c r="AL29" s="478">
        <v>2.622546E-4</v>
      </c>
      <c r="AM29" s="478">
        <v>1.1557048000000001E-3</v>
      </c>
      <c r="AN29" s="478">
        <v>1.2506149E-3</v>
      </c>
      <c r="AO29" s="478">
        <v>1.3817225999999999E-3</v>
      </c>
      <c r="AP29" s="478">
        <v>6.4150739999999996E-4</v>
      </c>
      <c r="AQ29" s="478">
        <v>4.6031259999999998E-4</v>
      </c>
      <c r="AR29" s="478">
        <v>8.2152760000000005E-4</v>
      </c>
      <c r="AS29" s="478">
        <v>9.1906324000000008E-3</v>
      </c>
      <c r="AT29" s="478">
        <v>4.3912649999999998E-4</v>
      </c>
      <c r="AU29" s="478">
        <v>2.599972E-4</v>
      </c>
      <c r="AV29" s="479">
        <v>6.2529269999999997E-4</v>
      </c>
      <c r="AW29" s="477">
        <v>1.1655009679999999</v>
      </c>
      <c r="AX29" s="490">
        <v>0.85624620539999996</v>
      </c>
    </row>
    <row r="30" spans="2:50">
      <c r="B30" s="587" t="s">
        <v>302</v>
      </c>
      <c r="C30" s="597" t="s">
        <v>303</v>
      </c>
      <c r="D30" s="16">
        <v>3.0647504999999999E-3</v>
      </c>
      <c r="E30" s="17">
        <v>3.7086200000000001E-4</v>
      </c>
      <c r="F30" s="17">
        <v>2.8193279999999999E-4</v>
      </c>
      <c r="G30" s="17">
        <v>6.1056599999999994E-5</v>
      </c>
      <c r="H30" s="17">
        <v>4.9720299999999999E-5</v>
      </c>
      <c r="I30" s="17">
        <v>2.8339990000000002E-4</v>
      </c>
      <c r="J30" s="17">
        <v>7.1592600000000003E-5</v>
      </c>
      <c r="K30" s="17">
        <v>8.7732599999999994E-5</v>
      </c>
      <c r="L30" s="17">
        <v>4.9242800000000002E-5</v>
      </c>
      <c r="M30" s="17">
        <v>3.90716E-5</v>
      </c>
      <c r="N30" s="17">
        <v>6.43689E-5</v>
      </c>
      <c r="O30" s="17">
        <v>3.47293E-5</v>
      </c>
      <c r="P30" s="17">
        <v>5.2087399999999999E-5</v>
      </c>
      <c r="Q30" s="17">
        <v>6.2244900000000004E-5</v>
      </c>
      <c r="R30" s="17">
        <v>7.4044900000000007E-5</v>
      </c>
      <c r="S30" s="17">
        <v>3.3154900000000003E-5</v>
      </c>
      <c r="T30" s="17">
        <v>4.5838099999999997E-5</v>
      </c>
      <c r="U30" s="17">
        <v>4.7779099999999998E-5</v>
      </c>
      <c r="V30" s="17">
        <v>3.3894399999999999E-5</v>
      </c>
      <c r="W30" s="17">
        <v>3.09407E-5</v>
      </c>
      <c r="X30" s="17">
        <v>4.2665900000000001E-5</v>
      </c>
      <c r="Y30" s="17">
        <v>3.26219E-5</v>
      </c>
      <c r="Z30" s="17">
        <v>3.5774400000000001E-5</v>
      </c>
      <c r="AA30" s="17">
        <v>2.88997E-5</v>
      </c>
      <c r="AB30" s="17">
        <v>3.0000300000000001E-5</v>
      </c>
      <c r="AC30" s="17">
        <v>1.0429011052999999</v>
      </c>
      <c r="AD30" s="17">
        <v>2.4448E-5</v>
      </c>
      <c r="AE30" s="17">
        <v>3.2943730000000002E-4</v>
      </c>
      <c r="AF30" s="17">
        <v>7.32629E-5</v>
      </c>
      <c r="AG30" s="17">
        <v>5.9867500000000002E-5</v>
      </c>
      <c r="AH30" s="17">
        <v>4.2505200000000001E-5</v>
      </c>
      <c r="AI30" s="17">
        <v>8.6016100000000005E-5</v>
      </c>
      <c r="AJ30" s="17">
        <v>6.8894199999999995E-5</v>
      </c>
      <c r="AK30" s="17">
        <v>5.3804600000000003E-5</v>
      </c>
      <c r="AL30" s="17">
        <v>7.4260999999999999E-6</v>
      </c>
      <c r="AM30" s="17">
        <v>1.576834E-3</v>
      </c>
      <c r="AN30" s="17">
        <v>4.3323099999999999E-5</v>
      </c>
      <c r="AO30" s="17">
        <v>6.6332390000000004E-4</v>
      </c>
      <c r="AP30" s="17">
        <v>6.5794499999999995E-5</v>
      </c>
      <c r="AQ30" s="17">
        <v>3.0297599999999999E-5</v>
      </c>
      <c r="AR30" s="17">
        <v>6.4298E-5</v>
      </c>
      <c r="AS30" s="17">
        <v>2.8183699999999999E-5</v>
      </c>
      <c r="AT30" s="17">
        <v>8.9232800000000004E-5</v>
      </c>
      <c r="AU30" s="17">
        <v>1.035589E-4</v>
      </c>
      <c r="AV30" s="18">
        <v>1.8505330000000001E-4</v>
      </c>
      <c r="AW30" s="16">
        <v>1.0515050736</v>
      </c>
      <c r="AX30" s="491">
        <v>0.77249805360000001</v>
      </c>
    </row>
    <row r="31" spans="2:50">
      <c r="B31" s="585" t="s">
        <v>304</v>
      </c>
      <c r="C31" s="594" t="s">
        <v>305</v>
      </c>
      <c r="D31" s="10">
        <v>7.7187499999999999E-5</v>
      </c>
      <c r="E31" s="11">
        <v>3.2350899999999998E-4</v>
      </c>
      <c r="F31" s="11">
        <v>5.7535699999999999E-5</v>
      </c>
      <c r="G31" s="11">
        <v>4.5906099999999997E-5</v>
      </c>
      <c r="H31" s="11">
        <v>4.98042E-5</v>
      </c>
      <c r="I31" s="11">
        <v>6.4775299999999996E-5</v>
      </c>
      <c r="J31" s="11">
        <v>5.45481E-5</v>
      </c>
      <c r="K31" s="11">
        <v>6.8125699999999997E-5</v>
      </c>
      <c r="L31" s="11">
        <v>4.8996899999999998E-5</v>
      </c>
      <c r="M31" s="11">
        <v>3.9586499999999998E-5</v>
      </c>
      <c r="N31" s="11">
        <v>5.8189900000000003E-5</v>
      </c>
      <c r="O31" s="11">
        <v>3.7693500000000001E-5</v>
      </c>
      <c r="P31" s="11">
        <v>3.5051900000000002E-5</v>
      </c>
      <c r="Q31" s="11">
        <v>4.8528400000000001E-5</v>
      </c>
      <c r="R31" s="11">
        <v>7.3765100000000003E-5</v>
      </c>
      <c r="S31" s="11">
        <v>3.1783499999999998E-5</v>
      </c>
      <c r="T31" s="11">
        <v>4.40532E-5</v>
      </c>
      <c r="U31" s="11">
        <v>4.75635E-5</v>
      </c>
      <c r="V31" s="11">
        <v>3.83699E-5</v>
      </c>
      <c r="W31" s="11">
        <v>3.4523100000000002E-5</v>
      </c>
      <c r="X31" s="11">
        <v>4.28693E-5</v>
      </c>
      <c r="Y31" s="11">
        <v>3.7230200000000001E-5</v>
      </c>
      <c r="Z31" s="11">
        <v>3.9110999999999999E-5</v>
      </c>
      <c r="AA31" s="11">
        <v>3.2228899999999999E-5</v>
      </c>
      <c r="AB31" s="11">
        <v>3.1206800000000001E-5</v>
      </c>
      <c r="AC31" s="11">
        <v>4.2083099999999997E-5</v>
      </c>
      <c r="AD31" s="11">
        <v>1.0767794449999999</v>
      </c>
      <c r="AE31" s="11">
        <v>2.7581889999999998E-4</v>
      </c>
      <c r="AF31" s="11">
        <v>7.5877400000000006E-5</v>
      </c>
      <c r="AG31" s="11">
        <v>6.3890499999999994E-5</v>
      </c>
      <c r="AH31" s="11">
        <v>6.6082500000000003E-5</v>
      </c>
      <c r="AI31" s="11">
        <v>8.9527500000000006E-5</v>
      </c>
      <c r="AJ31" s="11">
        <v>7.1342999999999998E-5</v>
      </c>
      <c r="AK31" s="11">
        <v>6.6207700000000006E-5</v>
      </c>
      <c r="AL31" s="11">
        <v>1.14211E-5</v>
      </c>
      <c r="AM31" s="11">
        <v>1.3309394000000001E-3</v>
      </c>
      <c r="AN31" s="11">
        <v>5.9265399999999997E-5</v>
      </c>
      <c r="AO31" s="11">
        <v>2.5547717999999998E-3</v>
      </c>
      <c r="AP31" s="11">
        <v>4.75946E-5</v>
      </c>
      <c r="AQ31" s="11">
        <v>3.1652700000000003E-5</v>
      </c>
      <c r="AR31" s="11">
        <v>6.7637499999999997E-5</v>
      </c>
      <c r="AS31" s="11">
        <v>1.8997109999999999E-4</v>
      </c>
      <c r="AT31" s="11">
        <v>5.9104400000000003E-5</v>
      </c>
      <c r="AU31" s="11">
        <v>8.9094900000000006E-5</v>
      </c>
      <c r="AV31" s="12">
        <v>4.4881700000000001E-4</v>
      </c>
      <c r="AW31" s="10">
        <v>1.0838826888999999</v>
      </c>
      <c r="AX31" s="488">
        <v>0.79628457200000002</v>
      </c>
    </row>
    <row r="32" spans="2:50">
      <c r="B32" s="585" t="s">
        <v>306</v>
      </c>
      <c r="C32" s="594" t="s">
        <v>307</v>
      </c>
      <c r="D32" s="10">
        <v>8.9669290000000002E-4</v>
      </c>
      <c r="E32" s="11">
        <v>6.8681090000000003E-4</v>
      </c>
      <c r="F32" s="11">
        <v>3.98191E-4</v>
      </c>
      <c r="G32" s="11">
        <v>3.4653940000000001E-4</v>
      </c>
      <c r="H32" s="11">
        <v>6.0823676999999998E-3</v>
      </c>
      <c r="I32" s="11">
        <v>2.2219040999999998E-3</v>
      </c>
      <c r="J32" s="11">
        <v>2.8033464000000001E-3</v>
      </c>
      <c r="K32" s="11">
        <v>7.0479664999999999E-3</v>
      </c>
      <c r="L32" s="11">
        <v>4.459485E-4</v>
      </c>
      <c r="M32" s="11">
        <v>4.0126940000000002E-4</v>
      </c>
      <c r="N32" s="11">
        <v>3.8307185000000001E-3</v>
      </c>
      <c r="O32" s="11">
        <v>7.201016E-4</v>
      </c>
      <c r="P32" s="11">
        <v>2.6127270000000002E-4</v>
      </c>
      <c r="Q32" s="11">
        <v>3.8162715000000002E-3</v>
      </c>
      <c r="R32" s="11">
        <v>1.1224201999999999E-3</v>
      </c>
      <c r="S32" s="11">
        <v>3.2177410000000001E-3</v>
      </c>
      <c r="T32" s="11">
        <v>8.8956997000000006E-3</v>
      </c>
      <c r="U32" s="11">
        <v>9.3040259999999997E-4</v>
      </c>
      <c r="V32" s="11">
        <v>4.943282E-4</v>
      </c>
      <c r="W32" s="11">
        <v>6.5612190000000005E-4</v>
      </c>
      <c r="X32" s="11">
        <v>1.0357504999999999E-3</v>
      </c>
      <c r="Y32" s="11">
        <v>4.9426910000000001E-4</v>
      </c>
      <c r="Z32" s="11">
        <v>7.848423E-4</v>
      </c>
      <c r="AA32" s="11">
        <v>7.9840179999999996E-4</v>
      </c>
      <c r="AB32" s="11">
        <v>5.2337420000000002E-4</v>
      </c>
      <c r="AC32" s="11">
        <v>8.1504750000000001E-4</v>
      </c>
      <c r="AD32" s="11">
        <v>3.7053070000000001E-4</v>
      </c>
      <c r="AE32" s="11">
        <v>1.0069487107999999</v>
      </c>
      <c r="AF32" s="11">
        <v>1.0674778999999999E-3</v>
      </c>
      <c r="AG32" s="11">
        <v>2.2313547999999999E-3</v>
      </c>
      <c r="AH32" s="11">
        <v>5.6057899999999996E-4</v>
      </c>
      <c r="AI32" s="11">
        <v>4.5975379999999998E-4</v>
      </c>
      <c r="AJ32" s="11">
        <v>3.1346009999999998E-4</v>
      </c>
      <c r="AK32" s="11">
        <v>4.405322E-4</v>
      </c>
      <c r="AL32" s="11">
        <v>7.31705E-5</v>
      </c>
      <c r="AM32" s="11">
        <v>3.9992970000000001E-4</v>
      </c>
      <c r="AN32" s="11">
        <v>1.1812616000000001E-3</v>
      </c>
      <c r="AO32" s="11">
        <v>6.4729849999999999E-4</v>
      </c>
      <c r="AP32" s="11">
        <v>1.5132167E-3</v>
      </c>
      <c r="AQ32" s="11">
        <v>3.9067429999999997E-4</v>
      </c>
      <c r="AR32" s="11">
        <v>1.6956194999999999E-3</v>
      </c>
      <c r="AS32" s="11">
        <v>1.0477234999999999E-3</v>
      </c>
      <c r="AT32" s="11">
        <v>1.0919001000000001E-3</v>
      </c>
      <c r="AU32" s="11">
        <v>4.1305038199999998E-2</v>
      </c>
      <c r="AV32" s="12">
        <v>3.6054799999999998E-4</v>
      </c>
      <c r="AW32" s="10">
        <v>1.1118265803</v>
      </c>
      <c r="AX32" s="488">
        <v>0.81681381360000005</v>
      </c>
    </row>
    <row r="33" spans="2:50">
      <c r="B33" s="585" t="s">
        <v>308</v>
      </c>
      <c r="C33" s="594" t="s">
        <v>309</v>
      </c>
      <c r="D33" s="10">
        <v>1.1964628E-3</v>
      </c>
      <c r="E33" s="11">
        <v>2.1847861999999998E-3</v>
      </c>
      <c r="F33" s="11">
        <v>6.1211779999999997E-4</v>
      </c>
      <c r="G33" s="11">
        <v>1.5718421E-3</v>
      </c>
      <c r="H33" s="11">
        <v>1.2586679999999999E-3</v>
      </c>
      <c r="I33" s="11">
        <v>6.4249839999999995E-4</v>
      </c>
      <c r="J33" s="11">
        <v>1.1726493999999999E-3</v>
      </c>
      <c r="K33" s="11">
        <v>3.5554382999999998E-3</v>
      </c>
      <c r="L33" s="11">
        <v>1.0119401000000001E-3</v>
      </c>
      <c r="M33" s="11">
        <v>2.1893400000000001E-3</v>
      </c>
      <c r="N33" s="11">
        <v>1.0058833000000001E-3</v>
      </c>
      <c r="O33" s="11">
        <v>1.8626633E-3</v>
      </c>
      <c r="P33" s="11">
        <v>1.0329436999999999E-3</v>
      </c>
      <c r="Q33" s="11">
        <v>2.8281820000000002E-4</v>
      </c>
      <c r="R33" s="11">
        <v>2.6031322999999999E-3</v>
      </c>
      <c r="S33" s="11">
        <v>2.2797507999999999E-3</v>
      </c>
      <c r="T33" s="11">
        <v>1.4914723999999999E-3</v>
      </c>
      <c r="U33" s="11">
        <v>1.9998437000000001E-3</v>
      </c>
      <c r="V33" s="11">
        <v>9.4737700000000001E-4</v>
      </c>
      <c r="W33" s="11">
        <v>1.0310569999999999E-3</v>
      </c>
      <c r="X33" s="11">
        <v>1.0805011E-3</v>
      </c>
      <c r="Y33" s="11">
        <v>1.3935493000000001E-3</v>
      </c>
      <c r="Z33" s="11">
        <v>1.1217731E-3</v>
      </c>
      <c r="AA33" s="11">
        <v>1.1324912000000001E-3</v>
      </c>
      <c r="AB33" s="11">
        <v>5.0967700000000005E-4</v>
      </c>
      <c r="AC33" s="11">
        <v>1.0630504E-3</v>
      </c>
      <c r="AD33" s="11">
        <v>2.0610095000000001E-3</v>
      </c>
      <c r="AE33" s="11">
        <v>1.1615331E-3</v>
      </c>
      <c r="AF33" s="11">
        <v>1.0006602554999999</v>
      </c>
      <c r="AG33" s="11">
        <v>6.3889452999999997E-3</v>
      </c>
      <c r="AH33" s="11">
        <v>1.39640765E-2</v>
      </c>
      <c r="AI33" s="11">
        <v>1.628829E-3</v>
      </c>
      <c r="AJ33" s="11">
        <v>1.3370140000000001E-3</v>
      </c>
      <c r="AK33" s="11">
        <v>1.3747376E-3</v>
      </c>
      <c r="AL33" s="11">
        <v>2.6009538999999999E-3</v>
      </c>
      <c r="AM33" s="11">
        <v>2.4824780999999998E-3</v>
      </c>
      <c r="AN33" s="11">
        <v>1.8627763999999999E-3</v>
      </c>
      <c r="AO33" s="11">
        <v>2.9473122000000002E-3</v>
      </c>
      <c r="AP33" s="11">
        <v>2.3353244999999999E-3</v>
      </c>
      <c r="AQ33" s="11">
        <v>1.1491743000000001E-3</v>
      </c>
      <c r="AR33" s="11">
        <v>1.0829219E-3</v>
      </c>
      <c r="AS33" s="11">
        <v>6.9264239999999996E-4</v>
      </c>
      <c r="AT33" s="11">
        <v>1.2775307000000001E-3</v>
      </c>
      <c r="AU33" s="11">
        <v>9.2810539999999995E-4</v>
      </c>
      <c r="AV33" s="12">
        <v>8.2949919999999999E-4</v>
      </c>
      <c r="AW33" s="10">
        <v>1.0829988467</v>
      </c>
      <c r="AX33" s="488">
        <v>0.79563524910000005</v>
      </c>
    </row>
    <row r="34" spans="2:50">
      <c r="B34" s="586" t="s">
        <v>310</v>
      </c>
      <c r="C34" s="596" t="s">
        <v>311</v>
      </c>
      <c r="D34" s="13">
        <v>6.4336313999999997E-3</v>
      </c>
      <c r="E34" s="14">
        <v>1.3612285599999999E-2</v>
      </c>
      <c r="F34" s="14">
        <v>9.9067462000000002E-3</v>
      </c>
      <c r="G34" s="14">
        <v>2.84687273E-2</v>
      </c>
      <c r="H34" s="14">
        <v>1.45713415E-2</v>
      </c>
      <c r="I34" s="14">
        <v>9.9716088999999997E-3</v>
      </c>
      <c r="J34" s="14">
        <v>9.5518481999999991E-3</v>
      </c>
      <c r="K34" s="14">
        <v>5.6601430500000001E-2</v>
      </c>
      <c r="L34" s="14">
        <v>1.42953773E-2</v>
      </c>
      <c r="M34" s="14">
        <v>2.1725662499999999E-2</v>
      </c>
      <c r="N34" s="14">
        <v>7.0009260000000002E-3</v>
      </c>
      <c r="O34" s="14">
        <v>2.0017569299999999E-2</v>
      </c>
      <c r="P34" s="14">
        <v>1.5644972699999999E-2</v>
      </c>
      <c r="Q34" s="14">
        <v>6.3988196999999998E-3</v>
      </c>
      <c r="R34" s="14">
        <v>2.39098487E-2</v>
      </c>
      <c r="S34" s="14">
        <v>2.60212841E-2</v>
      </c>
      <c r="T34" s="14">
        <v>1.84231568E-2</v>
      </c>
      <c r="U34" s="14">
        <v>1.75211298E-2</v>
      </c>
      <c r="V34" s="14">
        <v>9.0160362000000008E-3</v>
      </c>
      <c r="W34" s="14">
        <v>7.6991840000000004E-3</v>
      </c>
      <c r="X34" s="14">
        <v>5.6843481000000001E-3</v>
      </c>
      <c r="Y34" s="14">
        <v>1.8077366099999999E-2</v>
      </c>
      <c r="Z34" s="14">
        <v>8.5023688E-3</v>
      </c>
      <c r="AA34" s="14">
        <v>5.0785843000000002E-3</v>
      </c>
      <c r="AB34" s="14">
        <v>9.2868438999999994E-3</v>
      </c>
      <c r="AC34" s="14">
        <v>1.4641045199999999E-2</v>
      </c>
      <c r="AD34" s="14">
        <v>2.0955931899999999E-2</v>
      </c>
      <c r="AE34" s="14">
        <v>1.14811441E-2</v>
      </c>
      <c r="AF34" s="14">
        <v>4.3810686999999999E-3</v>
      </c>
      <c r="AG34" s="14">
        <v>1.044558383</v>
      </c>
      <c r="AH34" s="14">
        <v>2.60963564E-2</v>
      </c>
      <c r="AI34" s="14">
        <v>3.5186820899999999E-2</v>
      </c>
      <c r="AJ34" s="14">
        <v>1.04506827E-2</v>
      </c>
      <c r="AK34" s="14">
        <v>3.7704360999999999E-3</v>
      </c>
      <c r="AL34" s="14">
        <v>2.0643380999999998E-3</v>
      </c>
      <c r="AM34" s="14">
        <v>5.7699917000000002E-3</v>
      </c>
      <c r="AN34" s="14">
        <v>4.9343746000000003E-3</v>
      </c>
      <c r="AO34" s="14">
        <v>7.6686564000000004E-3</v>
      </c>
      <c r="AP34" s="14">
        <v>1.0542936100000001E-2</v>
      </c>
      <c r="AQ34" s="14">
        <v>7.3618340000000003E-3</v>
      </c>
      <c r="AR34" s="14">
        <v>4.2958576000000004E-3</v>
      </c>
      <c r="AS34" s="14">
        <v>3.7736028999999999E-3</v>
      </c>
      <c r="AT34" s="14">
        <v>1.9945871E-2</v>
      </c>
      <c r="AU34" s="14">
        <v>1.10000745E-2</v>
      </c>
      <c r="AV34" s="15">
        <v>4.2037526999999996E-3</v>
      </c>
      <c r="AW34" s="13">
        <v>1.6365042567999999</v>
      </c>
      <c r="AX34" s="493">
        <v>1.2022731842000001</v>
      </c>
    </row>
    <row r="35" spans="2:50">
      <c r="B35" s="587" t="s">
        <v>312</v>
      </c>
      <c r="C35" s="597" t="s">
        <v>313</v>
      </c>
      <c r="D35" s="480">
        <v>1.3306586E-3</v>
      </c>
      <c r="E35" s="481">
        <v>3.3714564999999998E-3</v>
      </c>
      <c r="F35" s="481">
        <v>2.8213501999999999E-3</v>
      </c>
      <c r="G35" s="481">
        <v>2.8022898000000002E-3</v>
      </c>
      <c r="H35" s="481">
        <v>2.0169366999999998E-3</v>
      </c>
      <c r="I35" s="481">
        <v>1.037238E-3</v>
      </c>
      <c r="J35" s="481">
        <v>1.2513953999999999E-3</v>
      </c>
      <c r="K35" s="481">
        <v>6.1370028999999998E-3</v>
      </c>
      <c r="L35" s="481">
        <v>1.1773217000000001E-3</v>
      </c>
      <c r="M35" s="481">
        <v>3.8627925E-3</v>
      </c>
      <c r="N35" s="481">
        <v>2.5356059000000001E-3</v>
      </c>
      <c r="O35" s="481">
        <v>1.7499710999999999E-3</v>
      </c>
      <c r="P35" s="481">
        <v>1.1253684E-3</v>
      </c>
      <c r="Q35" s="481">
        <v>4.387929E-4</v>
      </c>
      <c r="R35" s="481">
        <v>1.6059516E-3</v>
      </c>
      <c r="S35" s="481">
        <v>1.570908E-3</v>
      </c>
      <c r="T35" s="481">
        <v>1.2108694E-3</v>
      </c>
      <c r="U35" s="481">
        <v>1.3690368E-3</v>
      </c>
      <c r="V35" s="481">
        <v>1.0034962000000001E-3</v>
      </c>
      <c r="W35" s="481">
        <v>1.0034996999999999E-3</v>
      </c>
      <c r="X35" s="481">
        <v>2.4687399E-3</v>
      </c>
      <c r="Y35" s="481">
        <v>2.7727060000000002E-3</v>
      </c>
      <c r="Z35" s="481">
        <v>1.2420701000000001E-3</v>
      </c>
      <c r="AA35" s="481">
        <v>7.0641390000000001E-4</v>
      </c>
      <c r="AB35" s="481">
        <v>7.6682360000000001E-4</v>
      </c>
      <c r="AC35" s="481">
        <v>1.3660459000000001E-3</v>
      </c>
      <c r="AD35" s="481">
        <v>1.4105989E-3</v>
      </c>
      <c r="AE35" s="481">
        <v>2.997127E-3</v>
      </c>
      <c r="AF35" s="481">
        <v>1.3716889999999999E-3</v>
      </c>
      <c r="AG35" s="481">
        <v>1.2168698E-3</v>
      </c>
      <c r="AH35" s="481">
        <v>1.1096768558000001</v>
      </c>
      <c r="AI35" s="481">
        <v>1.01904456E-2</v>
      </c>
      <c r="AJ35" s="481">
        <v>2.5655296999999998E-3</v>
      </c>
      <c r="AK35" s="481">
        <v>1.9994534000000001E-3</v>
      </c>
      <c r="AL35" s="481">
        <v>5.7722640000000005E-4</v>
      </c>
      <c r="AM35" s="481">
        <v>4.0163467999999999E-3</v>
      </c>
      <c r="AN35" s="481">
        <v>3.2798236000000001E-3</v>
      </c>
      <c r="AO35" s="481">
        <v>4.8533448999999998E-3</v>
      </c>
      <c r="AP35" s="481">
        <v>9.6281588999999994E-3</v>
      </c>
      <c r="AQ35" s="481">
        <v>5.6135552000000002E-3</v>
      </c>
      <c r="AR35" s="481">
        <v>3.1338134999999998E-3</v>
      </c>
      <c r="AS35" s="481">
        <v>1.1980872000000001E-3</v>
      </c>
      <c r="AT35" s="481">
        <v>1.00603462E-2</v>
      </c>
      <c r="AU35" s="481">
        <v>1.6508127E-3</v>
      </c>
      <c r="AV35" s="482">
        <v>2.5544617999999999E-3</v>
      </c>
      <c r="AW35" s="480">
        <v>1.2267392882000001</v>
      </c>
      <c r="AX35" s="492">
        <v>0.9012355111</v>
      </c>
    </row>
    <row r="36" spans="2:50">
      <c r="B36" s="585" t="s">
        <v>314</v>
      </c>
      <c r="C36" s="594" t="s">
        <v>315</v>
      </c>
      <c r="D36" s="10">
        <v>9.9821660000000011E-4</v>
      </c>
      <c r="E36" s="11">
        <v>3.4300556000000002E-3</v>
      </c>
      <c r="F36" s="11">
        <v>1.3694215E-3</v>
      </c>
      <c r="G36" s="11">
        <v>8.0721619999999999E-4</v>
      </c>
      <c r="H36" s="11">
        <v>8.9080279999999995E-4</v>
      </c>
      <c r="I36" s="11">
        <v>9.2661529999999998E-4</v>
      </c>
      <c r="J36" s="11">
        <v>7.5116280000000004E-4</v>
      </c>
      <c r="K36" s="11">
        <v>2.7221506000000002E-3</v>
      </c>
      <c r="L36" s="11">
        <v>1.0594274999999999E-3</v>
      </c>
      <c r="M36" s="11">
        <v>2.6886761000000001E-3</v>
      </c>
      <c r="N36" s="11">
        <v>4.695535E-4</v>
      </c>
      <c r="O36" s="11">
        <v>5.5689629999999997E-4</v>
      </c>
      <c r="P36" s="11">
        <v>5.9810790000000005E-4</v>
      </c>
      <c r="Q36" s="11">
        <v>4.1185350000000001E-4</v>
      </c>
      <c r="R36" s="11">
        <v>3.4642651999999999E-3</v>
      </c>
      <c r="S36" s="11">
        <v>6.7111660000000002E-4</v>
      </c>
      <c r="T36" s="11">
        <v>6.99484E-4</v>
      </c>
      <c r="U36" s="11">
        <v>6.2748529999999999E-4</v>
      </c>
      <c r="V36" s="11">
        <v>6.3018239999999999E-4</v>
      </c>
      <c r="W36" s="11">
        <v>4.3394860000000001E-4</v>
      </c>
      <c r="X36" s="11">
        <v>2.9407124E-3</v>
      </c>
      <c r="Y36" s="11">
        <v>1.2690956E-3</v>
      </c>
      <c r="Z36" s="11">
        <v>6.7392280000000003E-4</v>
      </c>
      <c r="AA36" s="11">
        <v>5.3836409999999998E-4</v>
      </c>
      <c r="AB36" s="11">
        <v>3.4607730000000002E-4</v>
      </c>
      <c r="AC36" s="11">
        <v>1.5348731E-3</v>
      </c>
      <c r="AD36" s="11">
        <v>3.6079647000000002E-3</v>
      </c>
      <c r="AE36" s="11">
        <v>1.1937505999999999E-3</v>
      </c>
      <c r="AF36" s="11">
        <v>2.4501852000000002E-3</v>
      </c>
      <c r="AG36" s="11">
        <v>1.1121608099999999E-2</v>
      </c>
      <c r="AH36" s="11">
        <v>3.1454769999999998E-3</v>
      </c>
      <c r="AI36" s="11">
        <v>1.0010664788999999</v>
      </c>
      <c r="AJ36" s="11">
        <v>1.6752691999999999E-3</v>
      </c>
      <c r="AK36" s="11">
        <v>3.7228344000000001E-3</v>
      </c>
      <c r="AL36" s="11">
        <v>3.1579710000000002E-4</v>
      </c>
      <c r="AM36" s="11">
        <v>3.9602205000000001E-3</v>
      </c>
      <c r="AN36" s="11">
        <v>5.0716581999999998E-3</v>
      </c>
      <c r="AO36" s="11">
        <v>2.1448955299999999E-2</v>
      </c>
      <c r="AP36" s="11">
        <v>4.8748022000000002E-3</v>
      </c>
      <c r="AQ36" s="11">
        <v>3.8560863E-3</v>
      </c>
      <c r="AR36" s="11">
        <v>8.0180599999999996E-4</v>
      </c>
      <c r="AS36" s="11">
        <v>7.6724849999999995E-4</v>
      </c>
      <c r="AT36" s="11">
        <v>1.58833182E-2</v>
      </c>
      <c r="AU36" s="11">
        <v>9.2577619999999997E-4</v>
      </c>
      <c r="AV36" s="12">
        <v>1.43282255E-2</v>
      </c>
      <c r="AW36" s="10">
        <v>1.1317271459</v>
      </c>
      <c r="AX36" s="488">
        <v>0.83143395060000003</v>
      </c>
    </row>
    <row r="37" spans="2:50">
      <c r="B37" s="585" t="s">
        <v>316</v>
      </c>
      <c r="C37" s="594" t="s">
        <v>317</v>
      </c>
      <c r="D37" s="10">
        <v>5.1221447000000003E-2</v>
      </c>
      <c r="E37" s="11">
        <v>2.5209152200000001E-2</v>
      </c>
      <c r="F37" s="11">
        <v>6.8221342700000007E-2</v>
      </c>
      <c r="G37" s="11">
        <v>4.8940015000000003E-2</v>
      </c>
      <c r="H37" s="11">
        <v>6.7665485600000005E-2</v>
      </c>
      <c r="I37" s="11">
        <v>4.8297858200000002E-2</v>
      </c>
      <c r="J37" s="11">
        <v>5.7600743400000001E-2</v>
      </c>
      <c r="K37" s="11">
        <v>6.4424088800000001E-2</v>
      </c>
      <c r="L37" s="11">
        <v>5.0952060100000002E-2</v>
      </c>
      <c r="M37" s="11">
        <v>3.28667297E-2</v>
      </c>
      <c r="N37" s="11">
        <v>2.2256810700000001E-2</v>
      </c>
      <c r="O37" s="11">
        <v>4.8941960800000003E-2</v>
      </c>
      <c r="P37" s="11">
        <v>3.86905471E-2</v>
      </c>
      <c r="Q37" s="11">
        <v>7.0618771499999997E-2</v>
      </c>
      <c r="R37" s="11">
        <v>2.6397545000000001E-2</v>
      </c>
      <c r="S37" s="11">
        <v>1.7061700499999999E-2</v>
      </c>
      <c r="T37" s="11">
        <v>3.33456933E-2</v>
      </c>
      <c r="U37" s="11">
        <v>3.5080171399999999E-2</v>
      </c>
      <c r="V37" s="11">
        <v>3.17252217E-2</v>
      </c>
      <c r="W37" s="11">
        <v>3.1539998100000001E-2</v>
      </c>
      <c r="X37" s="11">
        <v>3.47252282E-2</v>
      </c>
      <c r="Y37" s="11">
        <v>3.7237772799999999E-2</v>
      </c>
      <c r="Z37" s="11">
        <v>4.22490643E-2</v>
      </c>
      <c r="AA37" s="11">
        <v>3.7679499800000002E-2</v>
      </c>
      <c r="AB37" s="11">
        <v>3.4684902400000002E-2</v>
      </c>
      <c r="AC37" s="11">
        <v>4.4850218599999998E-2</v>
      </c>
      <c r="AD37" s="11">
        <v>3.1669048200000001E-2</v>
      </c>
      <c r="AE37" s="11">
        <v>4.5930703500000003E-2</v>
      </c>
      <c r="AF37" s="11">
        <v>4.2678090000000002E-2</v>
      </c>
      <c r="AG37" s="11">
        <v>1.6889439799999999E-2</v>
      </c>
      <c r="AH37" s="11">
        <v>2.1423644499999998E-2</v>
      </c>
      <c r="AI37" s="11">
        <v>1.4309508800000001E-2</v>
      </c>
      <c r="AJ37" s="11">
        <v>1.0101824689000001</v>
      </c>
      <c r="AK37" s="11">
        <v>9.1243872000000004E-3</v>
      </c>
      <c r="AL37" s="11">
        <v>1.9161524999999999E-3</v>
      </c>
      <c r="AM37" s="11">
        <v>2.3660428800000001E-2</v>
      </c>
      <c r="AN37" s="11">
        <v>1.24179002E-2</v>
      </c>
      <c r="AO37" s="11">
        <v>1.1526783699999999E-2</v>
      </c>
      <c r="AP37" s="11">
        <v>1.6465092099999998E-2</v>
      </c>
      <c r="AQ37" s="11">
        <v>3.85152193E-2</v>
      </c>
      <c r="AR37" s="11">
        <v>3.3032052200000002E-2</v>
      </c>
      <c r="AS37" s="11">
        <v>1.8962875000000001E-2</v>
      </c>
      <c r="AT37" s="11">
        <v>5.91876769E-2</v>
      </c>
      <c r="AU37" s="11">
        <v>0.18670105370000001</v>
      </c>
      <c r="AV37" s="12">
        <v>1.0545265999999999E-2</v>
      </c>
      <c r="AW37" s="10">
        <v>2.7076218202</v>
      </c>
      <c r="AX37" s="488">
        <v>1.9891797372</v>
      </c>
    </row>
    <row r="38" spans="2:50">
      <c r="B38" s="585" t="s">
        <v>318</v>
      </c>
      <c r="C38" s="594" t="s">
        <v>319</v>
      </c>
      <c r="D38" s="10">
        <v>1.11411358E-2</v>
      </c>
      <c r="E38" s="11">
        <v>6.20319805E-2</v>
      </c>
      <c r="F38" s="11">
        <v>9.8088896000000005E-3</v>
      </c>
      <c r="G38" s="11">
        <v>2.8134697199999999E-2</v>
      </c>
      <c r="H38" s="11">
        <v>2.5663614000000001E-2</v>
      </c>
      <c r="I38" s="11">
        <v>1.20445647E-2</v>
      </c>
      <c r="J38" s="11">
        <v>2.0012491600000001E-2</v>
      </c>
      <c r="K38" s="11">
        <v>1.6901794000000001E-2</v>
      </c>
      <c r="L38" s="11">
        <v>1.2948688099999999E-2</v>
      </c>
      <c r="M38" s="11">
        <v>1.1425190999999999E-2</v>
      </c>
      <c r="N38" s="11">
        <v>7.8346549999999994E-3</v>
      </c>
      <c r="O38" s="11">
        <v>7.6900444000000002E-3</v>
      </c>
      <c r="P38" s="11">
        <v>8.7698651999999992E-3</v>
      </c>
      <c r="Q38" s="11">
        <v>8.7603977000000003E-3</v>
      </c>
      <c r="R38" s="11">
        <v>1.38271952E-2</v>
      </c>
      <c r="S38" s="11">
        <v>7.4158675000000002E-3</v>
      </c>
      <c r="T38" s="11">
        <v>1.1729249400000001E-2</v>
      </c>
      <c r="U38" s="11">
        <v>1.49687786E-2</v>
      </c>
      <c r="V38" s="11">
        <v>9.5617588000000003E-3</v>
      </c>
      <c r="W38" s="11">
        <v>9.9899085000000002E-3</v>
      </c>
      <c r="X38" s="11">
        <v>1.8907132699999999E-2</v>
      </c>
      <c r="Y38" s="11">
        <v>1.01084742E-2</v>
      </c>
      <c r="Z38" s="11">
        <v>1.0275311800000001E-2</v>
      </c>
      <c r="AA38" s="11">
        <v>1.00545519E-2</v>
      </c>
      <c r="AB38" s="11">
        <v>7.1530224999999999E-3</v>
      </c>
      <c r="AC38" s="11">
        <v>1.9558047499999998E-2</v>
      </c>
      <c r="AD38" s="11">
        <v>1.51334179E-2</v>
      </c>
      <c r="AE38" s="11">
        <v>2.6457697400000001E-2</v>
      </c>
      <c r="AF38" s="11">
        <v>1.7250128600000001E-2</v>
      </c>
      <c r="AG38" s="11">
        <v>2.2434224400000001E-2</v>
      </c>
      <c r="AH38" s="11">
        <v>3.3637820700000001E-2</v>
      </c>
      <c r="AI38" s="11">
        <v>3.0511181299999999E-2</v>
      </c>
      <c r="AJ38" s="11">
        <v>1.9846524399999999E-2</v>
      </c>
      <c r="AK38" s="11">
        <v>1.0565436527000001</v>
      </c>
      <c r="AL38" s="11">
        <v>6.0865190800000003E-2</v>
      </c>
      <c r="AM38" s="11">
        <v>3.3106333600000003E-2</v>
      </c>
      <c r="AN38" s="11">
        <v>1.1495037899999999E-2</v>
      </c>
      <c r="AO38" s="11">
        <v>2.6484846499999999E-2</v>
      </c>
      <c r="AP38" s="11">
        <v>1.0991127200000001E-2</v>
      </c>
      <c r="AQ38" s="11">
        <v>1.15204508E-2</v>
      </c>
      <c r="AR38" s="11">
        <v>3.1679889500000002E-2</v>
      </c>
      <c r="AS38" s="11">
        <v>1.23612203E-2</v>
      </c>
      <c r="AT38" s="11">
        <v>1.2273240100000001E-2</v>
      </c>
      <c r="AU38" s="11">
        <v>8.6192695999999999E-3</v>
      </c>
      <c r="AV38" s="12">
        <v>1.11881549E-2</v>
      </c>
      <c r="AW38" s="10">
        <v>1.8391167157999999</v>
      </c>
      <c r="AX38" s="488">
        <v>1.3511243255000001</v>
      </c>
    </row>
    <row r="39" spans="2:50">
      <c r="B39" s="586" t="s">
        <v>320</v>
      </c>
      <c r="C39" s="596" t="s">
        <v>321</v>
      </c>
      <c r="D39" s="477">
        <v>5.7839865000000002E-3</v>
      </c>
      <c r="E39" s="478">
        <v>1.5507079199999999E-2</v>
      </c>
      <c r="F39" s="478">
        <v>6.6737087000000002E-3</v>
      </c>
      <c r="G39" s="478">
        <v>6.5082341000000004E-3</v>
      </c>
      <c r="H39" s="478">
        <v>9.4603623000000005E-3</v>
      </c>
      <c r="I39" s="478">
        <v>5.1850617000000002E-3</v>
      </c>
      <c r="J39" s="478">
        <v>8.8819642999999997E-3</v>
      </c>
      <c r="K39" s="478">
        <v>6.8705640999999996E-3</v>
      </c>
      <c r="L39" s="478">
        <v>8.0825197000000005E-3</v>
      </c>
      <c r="M39" s="478">
        <v>5.2961420999999998E-3</v>
      </c>
      <c r="N39" s="478">
        <v>3.1803769999999999E-3</v>
      </c>
      <c r="O39" s="478">
        <v>7.0121165000000003E-3</v>
      </c>
      <c r="P39" s="478">
        <v>5.9414899000000002E-3</v>
      </c>
      <c r="Q39" s="478">
        <v>5.2082658000000004E-3</v>
      </c>
      <c r="R39" s="478">
        <v>6.2185909999999999E-3</v>
      </c>
      <c r="S39" s="478">
        <v>3.1245655999999999E-3</v>
      </c>
      <c r="T39" s="478">
        <v>3.6719222999999999E-3</v>
      </c>
      <c r="U39" s="478">
        <v>7.8132898999999992E-3</v>
      </c>
      <c r="V39" s="478">
        <v>5.7265355000000002E-3</v>
      </c>
      <c r="W39" s="478">
        <v>4.9314602000000004E-3</v>
      </c>
      <c r="X39" s="478">
        <v>5.2808083999999998E-3</v>
      </c>
      <c r="Y39" s="478">
        <v>4.5469259000000001E-3</v>
      </c>
      <c r="Z39" s="478">
        <v>6.0334307999999996E-3</v>
      </c>
      <c r="AA39" s="478">
        <v>4.7605045999999998E-3</v>
      </c>
      <c r="AB39" s="478">
        <v>3.1542911000000001E-3</v>
      </c>
      <c r="AC39" s="478">
        <v>5.6446192999999997E-3</v>
      </c>
      <c r="AD39" s="478">
        <v>3.9501062000000002E-3</v>
      </c>
      <c r="AE39" s="478">
        <v>8.9833395999999992E-3</v>
      </c>
      <c r="AF39" s="478">
        <v>8.7802709999999992E-3</v>
      </c>
      <c r="AG39" s="478">
        <v>9.4800448000000002E-3</v>
      </c>
      <c r="AH39" s="478">
        <v>6.5571099000000001E-3</v>
      </c>
      <c r="AI39" s="478">
        <v>5.9113504000000002E-3</v>
      </c>
      <c r="AJ39" s="478">
        <v>2.9117100999999999E-2</v>
      </c>
      <c r="AK39" s="478">
        <v>2.1749919699999998E-2</v>
      </c>
      <c r="AL39" s="478">
        <v>1.0262848310999999</v>
      </c>
      <c r="AM39" s="478">
        <v>2.7457202600000001E-2</v>
      </c>
      <c r="AN39" s="478">
        <v>2.2055251099999999E-2</v>
      </c>
      <c r="AO39" s="478">
        <v>5.3842724E-3</v>
      </c>
      <c r="AP39" s="478">
        <v>1.1038765799999999E-2</v>
      </c>
      <c r="AQ39" s="478">
        <v>2.0664210999999998E-2</v>
      </c>
      <c r="AR39" s="478">
        <v>2.44505712E-2</v>
      </c>
      <c r="AS39" s="478">
        <v>1.07117633E-2</v>
      </c>
      <c r="AT39" s="478">
        <v>1.7191609600000001E-2</v>
      </c>
      <c r="AU39" s="478">
        <v>7.6689098000000001E-3</v>
      </c>
      <c r="AV39" s="479">
        <v>3.1110505E-2</v>
      </c>
      <c r="AW39" s="477">
        <v>1.4590459519000001</v>
      </c>
      <c r="AX39" s="490">
        <v>1.0719017779</v>
      </c>
    </row>
    <row r="40" spans="2:50">
      <c r="B40" s="587" t="s">
        <v>322</v>
      </c>
      <c r="C40" s="597" t="s">
        <v>323</v>
      </c>
      <c r="D40" s="16">
        <v>5.8816276000000001E-2</v>
      </c>
      <c r="E40" s="17">
        <v>0.25965601500000002</v>
      </c>
      <c r="F40" s="17">
        <v>4.0585172000000003E-2</v>
      </c>
      <c r="G40" s="17">
        <v>3.2720982000000003E-2</v>
      </c>
      <c r="H40" s="17">
        <v>3.2876620500000002E-2</v>
      </c>
      <c r="I40" s="17">
        <v>4.7013773100000003E-2</v>
      </c>
      <c r="J40" s="17">
        <v>3.8569253099999999E-2</v>
      </c>
      <c r="K40" s="17">
        <v>5.0878146499999999E-2</v>
      </c>
      <c r="L40" s="17">
        <v>3.39679289E-2</v>
      </c>
      <c r="M40" s="17">
        <v>2.6356920200000002E-2</v>
      </c>
      <c r="N40" s="17">
        <v>4.5052642800000001E-2</v>
      </c>
      <c r="O40" s="17">
        <v>2.4134694200000001E-2</v>
      </c>
      <c r="P40" s="17">
        <v>2.07645391E-2</v>
      </c>
      <c r="Q40" s="17">
        <v>3.5786809500000002E-2</v>
      </c>
      <c r="R40" s="17">
        <v>5.1050702000000003E-2</v>
      </c>
      <c r="S40" s="17">
        <v>2.30244966E-2</v>
      </c>
      <c r="T40" s="17">
        <v>3.15804934E-2</v>
      </c>
      <c r="U40" s="17">
        <v>3.3140103900000002E-2</v>
      </c>
      <c r="V40" s="17">
        <v>2.3230325600000001E-2</v>
      </c>
      <c r="W40" s="17">
        <v>2.1186242899999999E-2</v>
      </c>
      <c r="X40" s="17">
        <v>2.9591941300000001E-2</v>
      </c>
      <c r="Y40" s="17">
        <v>2.2693581399999999E-2</v>
      </c>
      <c r="Z40" s="17">
        <v>2.4745464500000001E-2</v>
      </c>
      <c r="AA40" s="17">
        <v>1.9995004300000001E-2</v>
      </c>
      <c r="AB40" s="17">
        <v>2.0902367099999999E-2</v>
      </c>
      <c r="AC40" s="17">
        <v>2.57683935E-2</v>
      </c>
      <c r="AD40" s="17">
        <v>1.6347397100000001E-2</v>
      </c>
      <c r="AE40" s="17">
        <v>0.22186562369999999</v>
      </c>
      <c r="AF40" s="17">
        <v>4.6521922100000002E-2</v>
      </c>
      <c r="AG40" s="17">
        <v>4.14519982E-2</v>
      </c>
      <c r="AH40" s="17">
        <v>2.8915204100000001E-2</v>
      </c>
      <c r="AI40" s="17">
        <v>5.9076774499999998E-2</v>
      </c>
      <c r="AJ40" s="17">
        <v>4.77914953E-2</v>
      </c>
      <c r="AK40" s="17">
        <v>3.7315898200000003E-2</v>
      </c>
      <c r="AL40" s="17">
        <v>5.0501440000000003E-3</v>
      </c>
      <c r="AM40" s="17">
        <v>1.1080674633000001</v>
      </c>
      <c r="AN40" s="17">
        <v>2.9793926500000002E-2</v>
      </c>
      <c r="AO40" s="17">
        <v>3.9292358899999998E-2</v>
      </c>
      <c r="AP40" s="17">
        <v>2.74174485E-2</v>
      </c>
      <c r="AQ40" s="17">
        <v>1.8522972200000001E-2</v>
      </c>
      <c r="AR40" s="17">
        <v>4.2988380499999999E-2</v>
      </c>
      <c r="AS40" s="17">
        <v>1.89833908E-2</v>
      </c>
      <c r="AT40" s="17">
        <v>4.0902349599999999E-2</v>
      </c>
      <c r="AU40" s="17">
        <v>7.0656956600000001E-2</v>
      </c>
      <c r="AV40" s="18">
        <v>6.8600809299999996E-2</v>
      </c>
      <c r="AW40" s="16">
        <v>3.0436514027000001</v>
      </c>
      <c r="AX40" s="491">
        <v>2.2360470181999998</v>
      </c>
    </row>
    <row r="41" spans="2:50">
      <c r="B41" s="585" t="s">
        <v>324</v>
      </c>
      <c r="C41" s="594" t="s">
        <v>325</v>
      </c>
      <c r="D41" s="10">
        <v>8.0767584E-3</v>
      </c>
      <c r="E41" s="11">
        <v>1.43614104E-2</v>
      </c>
      <c r="F41" s="11">
        <v>9.5842516999999992E-3</v>
      </c>
      <c r="G41" s="11">
        <v>1.00246E-2</v>
      </c>
      <c r="H41" s="11">
        <v>1.22989868E-2</v>
      </c>
      <c r="I41" s="11">
        <v>8.0083659999999994E-3</v>
      </c>
      <c r="J41" s="11">
        <v>1.19393104E-2</v>
      </c>
      <c r="K41" s="11">
        <v>1.2594405899999999E-2</v>
      </c>
      <c r="L41" s="11">
        <v>1.0816524399999999E-2</v>
      </c>
      <c r="M41" s="11">
        <v>1.07734775E-2</v>
      </c>
      <c r="N41" s="11">
        <v>3.7835848999999999E-3</v>
      </c>
      <c r="O41" s="11">
        <v>9.180934E-3</v>
      </c>
      <c r="P41" s="11">
        <v>1.17852774E-2</v>
      </c>
      <c r="Q41" s="11">
        <v>8.8468235999999995E-3</v>
      </c>
      <c r="R41" s="11">
        <v>1.00548609E-2</v>
      </c>
      <c r="S41" s="11">
        <v>4.5713298999999997E-3</v>
      </c>
      <c r="T41" s="11">
        <v>6.5313163000000002E-3</v>
      </c>
      <c r="U41" s="11">
        <v>9.6162348999999994E-3</v>
      </c>
      <c r="V41" s="11">
        <v>1.0226830100000001E-2</v>
      </c>
      <c r="W41" s="11">
        <v>1.20913898E-2</v>
      </c>
      <c r="X41" s="11">
        <v>1.26177857E-2</v>
      </c>
      <c r="Y41" s="11">
        <v>1.1184543700000001E-2</v>
      </c>
      <c r="Z41" s="11">
        <v>1.4835745900000001E-2</v>
      </c>
      <c r="AA41" s="11">
        <v>1.5589590800000001E-2</v>
      </c>
      <c r="AB41" s="11">
        <v>5.9462622999999996E-3</v>
      </c>
      <c r="AC41" s="11">
        <v>9.0811143E-3</v>
      </c>
      <c r="AD41" s="11">
        <v>1.13756306E-2</v>
      </c>
      <c r="AE41" s="11">
        <v>1.28525584E-2</v>
      </c>
      <c r="AF41" s="11">
        <v>1.68888835E-2</v>
      </c>
      <c r="AG41" s="11">
        <v>1.33705748E-2</v>
      </c>
      <c r="AH41" s="11">
        <v>4.01885352E-2</v>
      </c>
      <c r="AI41" s="11">
        <v>1.60479777E-2</v>
      </c>
      <c r="AJ41" s="11">
        <v>3.3511159399999997E-2</v>
      </c>
      <c r="AK41" s="11">
        <v>5.4768946399999997E-2</v>
      </c>
      <c r="AL41" s="11">
        <v>7.1469079E-3</v>
      </c>
      <c r="AM41" s="11">
        <v>1.85028234E-2</v>
      </c>
      <c r="AN41" s="11">
        <v>1.1779149414000001</v>
      </c>
      <c r="AO41" s="11">
        <v>3.23003345E-2</v>
      </c>
      <c r="AP41" s="11">
        <v>2.7943900399999999E-2</v>
      </c>
      <c r="AQ41" s="11">
        <v>1.4043727799999999E-2</v>
      </c>
      <c r="AR41" s="11">
        <v>6.4066223500000005E-2</v>
      </c>
      <c r="AS41" s="11">
        <v>4.4306443100000002E-2</v>
      </c>
      <c r="AT41" s="11">
        <v>2.2856507799999998E-2</v>
      </c>
      <c r="AU41" s="11">
        <v>9.1554423000000003E-3</v>
      </c>
      <c r="AV41" s="12">
        <v>7.6027681900000005E-2</v>
      </c>
      <c r="AW41" s="10">
        <v>1.9576909163</v>
      </c>
      <c r="AX41" s="488">
        <v>1.4382359727</v>
      </c>
    </row>
    <row r="42" spans="2:50">
      <c r="B42" s="585" t="s">
        <v>326</v>
      </c>
      <c r="C42" s="594" t="s">
        <v>327</v>
      </c>
      <c r="D42" s="10">
        <v>8.0394349999999995E-4</v>
      </c>
      <c r="E42" s="11">
        <v>2.1827575999999998E-3</v>
      </c>
      <c r="F42" s="11">
        <v>8.516334E-4</v>
      </c>
      <c r="G42" s="11">
        <v>5.0839709999999998E-4</v>
      </c>
      <c r="H42" s="11">
        <v>6.9508809999999999E-4</v>
      </c>
      <c r="I42" s="11">
        <v>1.3200293E-3</v>
      </c>
      <c r="J42" s="11">
        <v>5.1226349999999995E-4</v>
      </c>
      <c r="K42" s="11">
        <v>6.1792749999999995E-4</v>
      </c>
      <c r="L42" s="11">
        <v>4.1227240000000001E-4</v>
      </c>
      <c r="M42" s="11">
        <v>5.2545239999999996E-4</v>
      </c>
      <c r="N42" s="11">
        <v>3.297369E-4</v>
      </c>
      <c r="O42" s="11">
        <v>3.5678890000000001E-4</v>
      </c>
      <c r="P42" s="11">
        <v>8.5479160000000002E-4</v>
      </c>
      <c r="Q42" s="11">
        <v>6.5062870000000001E-4</v>
      </c>
      <c r="R42" s="11">
        <v>1.2583125000000001E-3</v>
      </c>
      <c r="S42" s="11">
        <v>4.9846259999999996E-4</v>
      </c>
      <c r="T42" s="11">
        <v>8.7718629999999995E-4</v>
      </c>
      <c r="U42" s="11">
        <v>6.8211580000000001E-4</v>
      </c>
      <c r="V42" s="11">
        <v>1.1655869E-3</v>
      </c>
      <c r="W42" s="11">
        <v>1.0197547999999999E-3</v>
      </c>
      <c r="X42" s="11">
        <v>4.1632810000000002E-4</v>
      </c>
      <c r="Y42" s="11">
        <v>2.6201030000000001E-4</v>
      </c>
      <c r="Z42" s="11">
        <v>5.9244349999999996E-4</v>
      </c>
      <c r="AA42" s="11">
        <v>3.5600630000000001E-4</v>
      </c>
      <c r="AB42" s="11">
        <v>1.8773309999999999E-4</v>
      </c>
      <c r="AC42" s="11">
        <v>2.3180328000000001E-3</v>
      </c>
      <c r="AD42" s="11">
        <v>1.5204321E-3</v>
      </c>
      <c r="AE42" s="11">
        <v>6.5989480000000001E-4</v>
      </c>
      <c r="AF42" s="11">
        <v>2.0432209E-3</v>
      </c>
      <c r="AG42" s="11">
        <v>6.0651360000000003E-4</v>
      </c>
      <c r="AH42" s="11">
        <v>1.7328236000000001E-3</v>
      </c>
      <c r="AI42" s="11">
        <v>2.9972875000000001E-3</v>
      </c>
      <c r="AJ42" s="11">
        <v>9.5789490000000002E-4</v>
      </c>
      <c r="AK42" s="11">
        <v>8.5774829999999997E-4</v>
      </c>
      <c r="AL42" s="11">
        <v>2.906311E-4</v>
      </c>
      <c r="AM42" s="11">
        <v>1.3437439E-3</v>
      </c>
      <c r="AN42" s="11">
        <v>6.0446570000000002E-4</v>
      </c>
      <c r="AO42" s="11">
        <v>1.0003541920000001</v>
      </c>
      <c r="AP42" s="11">
        <v>1.4720092000000001E-3</v>
      </c>
      <c r="AQ42" s="11">
        <v>5.9351510000000001E-4</v>
      </c>
      <c r="AR42" s="11">
        <v>8.375282E-4</v>
      </c>
      <c r="AS42" s="11">
        <v>5.4527920000000004E-4</v>
      </c>
      <c r="AT42" s="11">
        <v>6.0020859999999996E-4</v>
      </c>
      <c r="AU42" s="11">
        <v>4.3067479999999998E-4</v>
      </c>
      <c r="AV42" s="12">
        <v>0.14364465770000001</v>
      </c>
      <c r="AW42" s="10">
        <v>1.1823484054</v>
      </c>
      <c r="AX42" s="488">
        <v>0.86862333309999995</v>
      </c>
    </row>
    <row r="43" spans="2:50">
      <c r="B43" s="585" t="s">
        <v>328</v>
      </c>
      <c r="C43" s="594" t="s">
        <v>329</v>
      </c>
      <c r="D43" s="10">
        <v>1.9808879999999999E-4</v>
      </c>
      <c r="E43" s="11">
        <v>3.6428879999999999E-4</v>
      </c>
      <c r="F43" s="11">
        <v>6.9620010000000004E-4</v>
      </c>
      <c r="G43" s="11">
        <v>1.4578820000000001E-4</v>
      </c>
      <c r="H43" s="11">
        <v>2.0982530000000001E-4</v>
      </c>
      <c r="I43" s="11">
        <v>2.3505640000000001E-4</v>
      </c>
      <c r="J43" s="11">
        <v>4.7020409999999998E-4</v>
      </c>
      <c r="K43" s="11">
        <v>4.9590419999999999E-4</v>
      </c>
      <c r="L43" s="11">
        <v>1.7235030000000001E-4</v>
      </c>
      <c r="M43" s="11">
        <v>5.8211720000000001E-4</v>
      </c>
      <c r="N43" s="11">
        <v>8.3928299999999994E-5</v>
      </c>
      <c r="O43" s="11">
        <v>3.4012499999999999E-4</v>
      </c>
      <c r="P43" s="11">
        <v>2.364531E-4</v>
      </c>
      <c r="Q43" s="11">
        <v>1.2123410000000001E-4</v>
      </c>
      <c r="R43" s="11">
        <v>4.0805810000000002E-4</v>
      </c>
      <c r="S43" s="11">
        <v>1.4933789999999999E-4</v>
      </c>
      <c r="T43" s="11">
        <v>1.2933190000000001E-4</v>
      </c>
      <c r="U43" s="11">
        <v>7.0149709999999996E-4</v>
      </c>
      <c r="V43" s="11">
        <v>7.8838349999999998E-4</v>
      </c>
      <c r="W43" s="11">
        <v>7.6932719999999995E-4</v>
      </c>
      <c r="X43" s="11">
        <v>7.3704830000000002E-4</v>
      </c>
      <c r="Y43" s="11">
        <v>1.3751108E-3</v>
      </c>
      <c r="Z43" s="11">
        <v>1.4008764E-3</v>
      </c>
      <c r="AA43" s="11">
        <v>3.8037260999999999E-3</v>
      </c>
      <c r="AB43" s="11">
        <v>3.5537159999999998E-4</v>
      </c>
      <c r="AC43" s="11">
        <v>8.8561580000000003E-4</v>
      </c>
      <c r="AD43" s="11">
        <v>3.30868E-4</v>
      </c>
      <c r="AE43" s="11">
        <v>4.2337549999999999E-4</v>
      </c>
      <c r="AF43" s="11">
        <v>3.9315589999999999E-4</v>
      </c>
      <c r="AG43" s="11">
        <v>9.2203879999999997E-4</v>
      </c>
      <c r="AH43" s="11">
        <v>5.0045370000000001E-4</v>
      </c>
      <c r="AI43" s="11">
        <v>3.814345E-4</v>
      </c>
      <c r="AJ43" s="11">
        <v>4.7536529999999999E-4</v>
      </c>
      <c r="AK43" s="11">
        <v>6.4687269999999996E-4</v>
      </c>
      <c r="AL43" s="11">
        <v>7.4562399999999996E-5</v>
      </c>
      <c r="AM43" s="11">
        <v>1.1012070999999999E-3</v>
      </c>
      <c r="AN43" s="11">
        <v>5.3862644999999997E-3</v>
      </c>
      <c r="AO43" s="11">
        <v>4.7540080000000001E-4</v>
      </c>
      <c r="AP43" s="11">
        <v>1.0002135614000001</v>
      </c>
      <c r="AQ43" s="11">
        <v>2.5224999999999998E-4</v>
      </c>
      <c r="AR43" s="11">
        <v>4.0269619999999998E-4</v>
      </c>
      <c r="AS43" s="11">
        <v>8.1212509999999995E-4</v>
      </c>
      <c r="AT43" s="11">
        <v>7.4272819999999997E-4</v>
      </c>
      <c r="AU43" s="11">
        <v>2.2704499999999999E-4</v>
      </c>
      <c r="AV43" s="12">
        <v>6.3895499999999997E-4</v>
      </c>
      <c r="AW43" s="10">
        <v>1.0302556089999999</v>
      </c>
      <c r="AX43" s="488">
        <v>0.75688693529999995</v>
      </c>
    </row>
    <row r="44" spans="2:50">
      <c r="B44" s="586" t="s">
        <v>330</v>
      </c>
      <c r="C44" s="596" t="s">
        <v>331</v>
      </c>
      <c r="D44" s="13">
        <v>5.1826590000000005E-4</v>
      </c>
      <c r="E44" s="14">
        <v>2.9433699999999998E-4</v>
      </c>
      <c r="F44" s="14">
        <v>9.4042999999999994E-5</v>
      </c>
      <c r="G44" s="14">
        <v>5.3985900000000001E-5</v>
      </c>
      <c r="H44" s="14">
        <v>5.6286200000000003E-5</v>
      </c>
      <c r="I44" s="14">
        <v>1.0276069999999999E-4</v>
      </c>
      <c r="J44" s="14">
        <v>5.9452800000000001E-5</v>
      </c>
      <c r="K44" s="14">
        <v>7.4559000000000002E-5</v>
      </c>
      <c r="L44" s="14">
        <v>7.3824699999999998E-5</v>
      </c>
      <c r="M44" s="14">
        <v>5.06973E-5</v>
      </c>
      <c r="N44" s="14">
        <v>5.2387099999999999E-5</v>
      </c>
      <c r="O44" s="14">
        <v>4.0720499999999997E-5</v>
      </c>
      <c r="P44" s="14">
        <v>4.5906799999999999E-5</v>
      </c>
      <c r="Q44" s="14">
        <v>5.3196599999999998E-5</v>
      </c>
      <c r="R44" s="14">
        <v>7.6394400000000002E-5</v>
      </c>
      <c r="S44" s="14">
        <v>3.6613499999999998E-5</v>
      </c>
      <c r="T44" s="14">
        <v>4.9317999999999998E-5</v>
      </c>
      <c r="U44" s="14">
        <v>5.1700399999999997E-5</v>
      </c>
      <c r="V44" s="14">
        <v>4.77215E-5</v>
      </c>
      <c r="W44" s="14">
        <v>4.4886299999999997E-5</v>
      </c>
      <c r="X44" s="14">
        <v>4.7154899999999998E-5</v>
      </c>
      <c r="Y44" s="14">
        <v>3.7597700000000001E-5</v>
      </c>
      <c r="Z44" s="14">
        <v>4.5144800000000002E-5</v>
      </c>
      <c r="AA44" s="14">
        <v>3.76497E-5</v>
      </c>
      <c r="AB44" s="14">
        <v>2.95468E-5</v>
      </c>
      <c r="AC44" s="14">
        <v>6.5880100000000006E-5</v>
      </c>
      <c r="AD44" s="14">
        <v>4.8153099999999998E-5</v>
      </c>
      <c r="AE44" s="14">
        <v>2.3565390000000001E-4</v>
      </c>
      <c r="AF44" s="14">
        <v>8.8651400000000003E-5</v>
      </c>
      <c r="AG44" s="14">
        <v>9.1059100000000004E-5</v>
      </c>
      <c r="AH44" s="14">
        <v>4.2158000000000001E-4</v>
      </c>
      <c r="AI44" s="14">
        <v>1.153072E-4</v>
      </c>
      <c r="AJ44" s="14">
        <v>1.062077E-4</v>
      </c>
      <c r="AK44" s="14">
        <v>2.4774900000000002E-4</v>
      </c>
      <c r="AL44" s="14">
        <v>2.85828E-5</v>
      </c>
      <c r="AM44" s="14">
        <v>1.0792900999999999E-3</v>
      </c>
      <c r="AN44" s="14">
        <v>7.7532380000000002E-4</v>
      </c>
      <c r="AO44" s="14">
        <v>9.9640400000000002E-5</v>
      </c>
      <c r="AP44" s="14">
        <v>9.4103000000000003E-5</v>
      </c>
      <c r="AQ44" s="14">
        <v>1.0152752356999999</v>
      </c>
      <c r="AR44" s="14">
        <v>1.120207E-4</v>
      </c>
      <c r="AS44" s="14">
        <v>9.1414600000000004E-5</v>
      </c>
      <c r="AT44" s="14">
        <v>1.444359E-4</v>
      </c>
      <c r="AU44" s="14">
        <v>8.5037099999999999E-5</v>
      </c>
      <c r="AV44" s="15">
        <v>1.9410156999999999E-3</v>
      </c>
      <c r="AW44" s="13">
        <v>1.0232204928999999</v>
      </c>
      <c r="AX44" s="493">
        <v>0.75171852139999995</v>
      </c>
    </row>
    <row r="45" spans="2:50">
      <c r="B45" s="588" t="s">
        <v>332</v>
      </c>
      <c r="C45" s="600" t="s">
        <v>333</v>
      </c>
      <c r="D45" s="480">
        <v>1.3528851999999999E-3</v>
      </c>
      <c r="E45" s="481">
        <v>2.3495740000000001E-3</v>
      </c>
      <c r="F45" s="481">
        <v>8.6263940000000003E-4</v>
      </c>
      <c r="G45" s="481">
        <v>5.958332E-4</v>
      </c>
      <c r="H45" s="481">
        <v>1.1123680000000001E-3</v>
      </c>
      <c r="I45" s="481">
        <v>9.1822020000000004E-4</v>
      </c>
      <c r="J45" s="481">
        <v>1.8954729999999999E-3</v>
      </c>
      <c r="K45" s="481">
        <v>1.2012028E-3</v>
      </c>
      <c r="L45" s="481">
        <v>7.129746E-4</v>
      </c>
      <c r="M45" s="481">
        <v>1.5815491000000001E-3</v>
      </c>
      <c r="N45" s="481">
        <v>5.3031900000000002E-4</v>
      </c>
      <c r="O45" s="481">
        <v>6.3914980000000004E-4</v>
      </c>
      <c r="P45" s="481">
        <v>5.9357780000000003E-4</v>
      </c>
      <c r="Q45" s="481">
        <v>1.841464E-4</v>
      </c>
      <c r="R45" s="481">
        <v>8.6872540000000002E-4</v>
      </c>
      <c r="S45" s="481">
        <v>7.9406970000000002E-4</v>
      </c>
      <c r="T45" s="481">
        <v>4.8706699999999999E-4</v>
      </c>
      <c r="U45" s="481">
        <v>1.0065706E-3</v>
      </c>
      <c r="V45" s="481">
        <v>1.6443760999999999E-3</v>
      </c>
      <c r="W45" s="481">
        <v>1.4937141E-3</v>
      </c>
      <c r="X45" s="481">
        <v>9.0681870000000001E-4</v>
      </c>
      <c r="Y45" s="481">
        <v>8.4374180000000001E-4</v>
      </c>
      <c r="Z45" s="481">
        <v>8.3813050000000004E-4</v>
      </c>
      <c r="AA45" s="481">
        <v>9.9807720000000006E-4</v>
      </c>
      <c r="AB45" s="481">
        <v>3.2262099999999999E-4</v>
      </c>
      <c r="AC45" s="481">
        <v>8.3610970000000005E-4</v>
      </c>
      <c r="AD45" s="481">
        <v>1.1563070999999999E-3</v>
      </c>
      <c r="AE45" s="481">
        <v>1.4139128000000001E-3</v>
      </c>
      <c r="AF45" s="481">
        <v>1.1888561999999999E-3</v>
      </c>
      <c r="AG45" s="481">
        <v>1.5029087000000001E-3</v>
      </c>
      <c r="AH45" s="481">
        <v>8.6827832000000004E-3</v>
      </c>
      <c r="AI45" s="481">
        <v>1.8221132000000001E-3</v>
      </c>
      <c r="AJ45" s="481">
        <v>6.6745010000000002E-4</v>
      </c>
      <c r="AK45" s="481">
        <v>2.7005583000000001E-3</v>
      </c>
      <c r="AL45" s="481">
        <v>4.1243889999999998E-4</v>
      </c>
      <c r="AM45" s="481">
        <v>1.351926E-3</v>
      </c>
      <c r="AN45" s="481">
        <v>1.3528456999999999E-3</v>
      </c>
      <c r="AO45" s="481">
        <v>3.7792670000000002E-4</v>
      </c>
      <c r="AP45" s="481">
        <v>1.7283271E-3</v>
      </c>
      <c r="AQ45" s="481">
        <v>1.0312407999999999E-3</v>
      </c>
      <c r="AR45" s="481">
        <v>1.0004068061</v>
      </c>
      <c r="AS45" s="481">
        <v>1.6783863999999999E-3</v>
      </c>
      <c r="AT45" s="481">
        <v>2.1944351999999999E-3</v>
      </c>
      <c r="AU45" s="481">
        <v>4.1924390000000001E-4</v>
      </c>
      <c r="AV45" s="482">
        <v>3.1476896000000002E-3</v>
      </c>
      <c r="AW45" s="480">
        <v>1.0588060899</v>
      </c>
      <c r="AX45" s="492">
        <v>0.77786181359999995</v>
      </c>
    </row>
    <row r="46" spans="2:50">
      <c r="B46" s="588" t="s">
        <v>334</v>
      </c>
      <c r="C46" s="600" t="s">
        <v>335</v>
      </c>
      <c r="D46" s="10">
        <v>3.9805914599999999E-2</v>
      </c>
      <c r="E46" s="11">
        <v>8.0929468199999993E-2</v>
      </c>
      <c r="F46" s="11">
        <v>5.1668769599999997E-2</v>
      </c>
      <c r="G46" s="11">
        <v>4.14039218E-2</v>
      </c>
      <c r="H46" s="11">
        <v>6.3654927099999994E-2</v>
      </c>
      <c r="I46" s="11">
        <v>4.1332561300000001E-2</v>
      </c>
      <c r="J46" s="11">
        <v>5.3281592900000001E-2</v>
      </c>
      <c r="K46" s="11">
        <v>4.5041134400000002E-2</v>
      </c>
      <c r="L46" s="11">
        <v>5.4137395999999997E-2</v>
      </c>
      <c r="M46" s="11">
        <v>4.9238409499999997E-2</v>
      </c>
      <c r="N46" s="11">
        <v>2.8971270600000001E-2</v>
      </c>
      <c r="O46" s="11">
        <v>5.7101455600000003E-2</v>
      </c>
      <c r="P46" s="11">
        <v>5.7736086200000002E-2</v>
      </c>
      <c r="Q46" s="11">
        <v>3.2173736799999998E-2</v>
      </c>
      <c r="R46" s="11">
        <v>7.1341424000000001E-2</v>
      </c>
      <c r="S46" s="11">
        <v>2.3181231600000001E-2</v>
      </c>
      <c r="T46" s="11">
        <v>3.1636138699999997E-2</v>
      </c>
      <c r="U46" s="11">
        <v>4.6404994800000002E-2</v>
      </c>
      <c r="V46" s="11">
        <v>5.5238936199999998E-2</v>
      </c>
      <c r="W46" s="11">
        <v>4.7892973800000002E-2</v>
      </c>
      <c r="X46" s="11">
        <v>4.7451556399999997E-2</v>
      </c>
      <c r="Y46" s="11">
        <v>6.7183918400000001E-2</v>
      </c>
      <c r="Z46" s="11">
        <v>5.7853517600000001E-2</v>
      </c>
      <c r="AA46" s="11">
        <v>5.3128279299999998E-2</v>
      </c>
      <c r="AB46" s="11">
        <v>4.1672240999999999E-2</v>
      </c>
      <c r="AC46" s="11">
        <v>4.0505754800000002E-2</v>
      </c>
      <c r="AD46" s="11">
        <v>6.8915037400000004E-2</v>
      </c>
      <c r="AE46" s="11">
        <v>8.5554260899999998E-2</v>
      </c>
      <c r="AF46" s="11">
        <v>0.1089899163</v>
      </c>
      <c r="AG46" s="11">
        <v>9.2366808999999994E-2</v>
      </c>
      <c r="AH46" s="11">
        <v>0.189413523</v>
      </c>
      <c r="AI46" s="11">
        <v>8.4788001000000002E-2</v>
      </c>
      <c r="AJ46" s="11">
        <v>8.6194778400000005E-2</v>
      </c>
      <c r="AK46" s="11">
        <v>0.1373508168</v>
      </c>
      <c r="AL46" s="11">
        <v>3.2457743999999997E-2</v>
      </c>
      <c r="AM46" s="11">
        <v>0.1415879303</v>
      </c>
      <c r="AN46" s="11">
        <v>0.15482046830000001</v>
      </c>
      <c r="AO46" s="11">
        <v>0.111364617</v>
      </c>
      <c r="AP46" s="11">
        <v>7.9330172599999998E-2</v>
      </c>
      <c r="AQ46" s="11">
        <v>5.6952350899999997E-2</v>
      </c>
      <c r="AR46" s="11">
        <v>0.1016439411</v>
      </c>
      <c r="AS46" s="11">
        <v>1.1382576550000001</v>
      </c>
      <c r="AT46" s="11">
        <v>5.4297242599999997E-2</v>
      </c>
      <c r="AU46" s="11">
        <v>3.2081922399999997E-2</v>
      </c>
      <c r="AV46" s="12">
        <v>6.8779931099999997E-2</v>
      </c>
      <c r="AW46" s="10">
        <v>4.1051147296000003</v>
      </c>
      <c r="AX46" s="488">
        <v>3.0158609958999998</v>
      </c>
    </row>
    <row r="47" spans="2:50">
      <c r="B47" s="588" t="s">
        <v>336</v>
      </c>
      <c r="C47" s="600" t="s">
        <v>337</v>
      </c>
      <c r="D47" s="10">
        <v>4.6324140000000001E-4</v>
      </c>
      <c r="E47" s="11">
        <v>4.6473759999999999E-4</v>
      </c>
      <c r="F47" s="11">
        <v>3.6865999999999998E-4</v>
      </c>
      <c r="G47" s="11">
        <v>2.741477E-4</v>
      </c>
      <c r="H47" s="11">
        <v>3.9693090000000002E-4</v>
      </c>
      <c r="I47" s="11">
        <v>2.4491569999999998E-4</v>
      </c>
      <c r="J47" s="11">
        <v>3.2992109999999998E-4</v>
      </c>
      <c r="K47" s="11">
        <v>2.9397430000000001E-4</v>
      </c>
      <c r="L47" s="11">
        <v>3.2485240000000001E-4</v>
      </c>
      <c r="M47" s="11">
        <v>2.6734069999999999E-4</v>
      </c>
      <c r="N47" s="11">
        <v>1.5448870000000001E-4</v>
      </c>
      <c r="O47" s="11">
        <v>2.5951840000000001E-4</v>
      </c>
      <c r="P47" s="11">
        <v>2.6009429999999999E-4</v>
      </c>
      <c r="Q47" s="11">
        <v>1.7427799999999999E-4</v>
      </c>
      <c r="R47" s="11">
        <v>2.4455290000000002E-4</v>
      </c>
      <c r="S47" s="11">
        <v>1.5437879999999999E-4</v>
      </c>
      <c r="T47" s="11">
        <v>2.3306640000000001E-4</v>
      </c>
      <c r="U47" s="11">
        <v>2.6186869999999998E-4</v>
      </c>
      <c r="V47" s="11">
        <v>2.7860800000000001E-4</v>
      </c>
      <c r="W47" s="11">
        <v>4.1686030000000001E-4</v>
      </c>
      <c r="X47" s="11">
        <v>2.7822479999999999E-4</v>
      </c>
      <c r="Y47" s="11">
        <v>3.44044E-4</v>
      </c>
      <c r="Z47" s="11">
        <v>3.5569079999999998E-4</v>
      </c>
      <c r="AA47" s="11">
        <v>3.3260430000000001E-4</v>
      </c>
      <c r="AB47" s="11">
        <v>2.265476E-4</v>
      </c>
      <c r="AC47" s="11">
        <v>3.5386849999999997E-4</v>
      </c>
      <c r="AD47" s="11">
        <v>3.7513489999999999E-4</v>
      </c>
      <c r="AE47" s="11">
        <v>7.4017479999999997E-4</v>
      </c>
      <c r="AF47" s="11">
        <v>5.7497479999999996E-4</v>
      </c>
      <c r="AG47" s="11">
        <v>2.9721210000000002E-4</v>
      </c>
      <c r="AH47" s="11">
        <v>8.813553E-4</v>
      </c>
      <c r="AI47" s="11">
        <v>2.8165429999999999E-4</v>
      </c>
      <c r="AJ47" s="11">
        <v>1.1524689999999999E-3</v>
      </c>
      <c r="AK47" s="11">
        <v>7.3697750000000005E-4</v>
      </c>
      <c r="AL47" s="11">
        <v>5.7825960000000001E-4</v>
      </c>
      <c r="AM47" s="11">
        <v>7.0249410000000005E-4</v>
      </c>
      <c r="AN47" s="11">
        <v>7.3453127999999999E-3</v>
      </c>
      <c r="AO47" s="11">
        <v>8.951648E-4</v>
      </c>
      <c r="AP47" s="11">
        <v>3.6423420999999998E-3</v>
      </c>
      <c r="AQ47" s="11">
        <v>7.256991E-3</v>
      </c>
      <c r="AR47" s="11">
        <v>3.5427027999999998E-3</v>
      </c>
      <c r="AS47" s="11">
        <v>1.5679024000000001E-3</v>
      </c>
      <c r="AT47" s="11">
        <v>1.0123176113000001</v>
      </c>
      <c r="AU47" s="11">
        <v>3.0687740000000002E-4</v>
      </c>
      <c r="AV47" s="12">
        <v>1.5509323E-3</v>
      </c>
      <c r="AW47" s="10">
        <v>1.0525039596000001</v>
      </c>
      <c r="AX47" s="488">
        <v>0.77323189459999997</v>
      </c>
    </row>
    <row r="48" spans="2:50">
      <c r="B48" s="585" t="s">
        <v>338</v>
      </c>
      <c r="C48" s="594" t="s">
        <v>339</v>
      </c>
      <c r="D48" s="10">
        <v>1.2502396E-3</v>
      </c>
      <c r="E48" s="11">
        <v>1.7751729000000001E-3</v>
      </c>
      <c r="F48" s="11">
        <v>1.3156203999999999E-3</v>
      </c>
      <c r="G48" s="11">
        <v>1.463907E-3</v>
      </c>
      <c r="H48" s="11">
        <v>1.9974451000000001E-3</v>
      </c>
      <c r="I48" s="11">
        <v>1.1098108E-3</v>
      </c>
      <c r="J48" s="11">
        <v>1.7375148E-3</v>
      </c>
      <c r="K48" s="11">
        <v>1.3619933E-3</v>
      </c>
      <c r="L48" s="11">
        <v>1.3722476E-3</v>
      </c>
      <c r="M48" s="11">
        <v>8.8359449999999998E-4</v>
      </c>
      <c r="N48" s="11">
        <v>3.6124589999999998E-4</v>
      </c>
      <c r="O48" s="11">
        <v>4.6285860000000001E-4</v>
      </c>
      <c r="P48" s="11">
        <v>6.8483550000000002E-4</v>
      </c>
      <c r="Q48" s="11">
        <v>1.1838835999999999E-3</v>
      </c>
      <c r="R48" s="11">
        <v>1.3469215E-3</v>
      </c>
      <c r="S48" s="11">
        <v>3.3176689999999998E-4</v>
      </c>
      <c r="T48" s="11">
        <v>7.1535100000000003E-4</v>
      </c>
      <c r="U48" s="11">
        <v>7.6927600000000005E-4</v>
      </c>
      <c r="V48" s="11">
        <v>1.1467319000000001E-3</v>
      </c>
      <c r="W48" s="11">
        <v>1.1491298000000001E-3</v>
      </c>
      <c r="X48" s="11">
        <v>8.9803400000000003E-4</v>
      </c>
      <c r="Y48" s="11">
        <v>1.3037903000000001E-3</v>
      </c>
      <c r="Z48" s="11">
        <v>1.4326479999999999E-3</v>
      </c>
      <c r="AA48" s="11">
        <v>1.4851751000000001E-3</v>
      </c>
      <c r="AB48" s="11">
        <v>5.5438039999999996E-4</v>
      </c>
      <c r="AC48" s="11">
        <v>1.1099186999999999E-3</v>
      </c>
      <c r="AD48" s="11">
        <v>1.5872186E-3</v>
      </c>
      <c r="AE48" s="11">
        <v>1.9273449E-3</v>
      </c>
      <c r="AF48" s="11">
        <v>1.5129868999999999E-3</v>
      </c>
      <c r="AG48" s="11">
        <v>4.8534910000000003E-4</v>
      </c>
      <c r="AH48" s="11">
        <v>1.8659394E-3</v>
      </c>
      <c r="AI48" s="11">
        <v>3.7848195000000002E-3</v>
      </c>
      <c r="AJ48" s="11">
        <v>2.2834283999999998E-3</v>
      </c>
      <c r="AK48" s="11">
        <v>4.6724732E-3</v>
      </c>
      <c r="AL48" s="11">
        <v>6.31933E-4</v>
      </c>
      <c r="AM48" s="11">
        <v>2.7113598999999999E-3</v>
      </c>
      <c r="AN48" s="11">
        <v>2.7097800000000002E-3</v>
      </c>
      <c r="AO48" s="11">
        <v>3.3192848999999999E-3</v>
      </c>
      <c r="AP48" s="11">
        <v>4.0331313999999998E-3</v>
      </c>
      <c r="AQ48" s="11">
        <v>2.6372788000000001E-3</v>
      </c>
      <c r="AR48" s="11">
        <v>5.9505008999999999E-3</v>
      </c>
      <c r="AS48" s="11">
        <v>1.9355326E-3</v>
      </c>
      <c r="AT48" s="11">
        <v>2.2598388E-3</v>
      </c>
      <c r="AU48" s="11">
        <v>1.0007976645000001</v>
      </c>
      <c r="AV48" s="12">
        <v>1.5571143E-3</v>
      </c>
      <c r="AW48" s="10">
        <v>1.0758664725</v>
      </c>
      <c r="AX48" s="488">
        <v>0.79039538359999995</v>
      </c>
    </row>
    <row r="49" spans="2:50" ht="15" thickBot="1">
      <c r="B49" s="589" t="s">
        <v>340</v>
      </c>
      <c r="C49" s="598" t="s">
        <v>341</v>
      </c>
      <c r="D49" s="10">
        <v>5.6058352000000001E-3</v>
      </c>
      <c r="E49" s="11">
        <v>1.5220198900000001E-2</v>
      </c>
      <c r="F49" s="11">
        <v>5.9383735E-3</v>
      </c>
      <c r="G49" s="11">
        <v>3.5450134000000002E-3</v>
      </c>
      <c r="H49" s="11">
        <v>4.8467954999999998E-3</v>
      </c>
      <c r="I49" s="11">
        <v>9.2044615000000003E-3</v>
      </c>
      <c r="J49" s="11">
        <v>3.5719737999999998E-3</v>
      </c>
      <c r="K49" s="11">
        <v>4.3087604000000002E-3</v>
      </c>
      <c r="L49" s="11">
        <v>2.8747437000000002E-3</v>
      </c>
      <c r="M49" s="11">
        <v>3.6639384E-3</v>
      </c>
      <c r="N49" s="11">
        <v>2.2992295E-3</v>
      </c>
      <c r="O49" s="11">
        <v>2.4878613000000002E-3</v>
      </c>
      <c r="P49" s="11">
        <v>5.9603955E-3</v>
      </c>
      <c r="Q49" s="11">
        <v>4.5367834999999997E-3</v>
      </c>
      <c r="R49" s="11">
        <v>8.7741151999999999E-3</v>
      </c>
      <c r="S49" s="11">
        <v>3.4757410000000001E-3</v>
      </c>
      <c r="T49" s="11">
        <v>6.1165515999999998E-3</v>
      </c>
      <c r="U49" s="11">
        <v>4.7563407000000002E-3</v>
      </c>
      <c r="V49" s="11">
        <v>8.1275468999999993E-3</v>
      </c>
      <c r="W49" s="11">
        <v>7.1106711000000003E-3</v>
      </c>
      <c r="X49" s="11">
        <v>2.9030232999999999E-3</v>
      </c>
      <c r="Y49" s="11">
        <v>1.8269772000000001E-3</v>
      </c>
      <c r="Z49" s="11">
        <v>4.1310621E-3</v>
      </c>
      <c r="AA49" s="11">
        <v>2.4824041000000002E-3</v>
      </c>
      <c r="AB49" s="11">
        <v>1.3090484999999999E-3</v>
      </c>
      <c r="AC49" s="11">
        <v>1.6163462300000001E-2</v>
      </c>
      <c r="AD49" s="11">
        <v>1.0601854799999999E-2</v>
      </c>
      <c r="AE49" s="11">
        <v>4.6013953999999996E-3</v>
      </c>
      <c r="AF49" s="11">
        <v>1.4247220600000001E-2</v>
      </c>
      <c r="AG49" s="11">
        <v>4.2291723000000003E-3</v>
      </c>
      <c r="AH49" s="11">
        <v>1.2082844299999999E-2</v>
      </c>
      <c r="AI49" s="11">
        <v>2.0899852399999998E-2</v>
      </c>
      <c r="AJ49" s="11">
        <v>6.6793262000000003E-3</v>
      </c>
      <c r="AK49" s="11">
        <v>5.9810122E-3</v>
      </c>
      <c r="AL49" s="11">
        <v>2.0265477999999999E-3</v>
      </c>
      <c r="AM49" s="11">
        <v>9.3698218000000007E-3</v>
      </c>
      <c r="AN49" s="11">
        <v>4.2148921000000001E-3</v>
      </c>
      <c r="AO49" s="11">
        <v>2.4697531999999999E-3</v>
      </c>
      <c r="AP49" s="11">
        <v>1.02642054E-2</v>
      </c>
      <c r="AQ49" s="11">
        <v>4.1385346000000003E-3</v>
      </c>
      <c r="AR49" s="11">
        <v>5.8400190999999997E-3</v>
      </c>
      <c r="AS49" s="11">
        <v>3.8021895999999999E-3</v>
      </c>
      <c r="AT49" s="11">
        <v>4.1852078999999997E-3</v>
      </c>
      <c r="AU49" s="11">
        <v>3.0030617999999999E-3</v>
      </c>
      <c r="AV49" s="12">
        <v>1.0016230157999999</v>
      </c>
      <c r="AW49" s="23">
        <v>1.2715012351999999</v>
      </c>
      <c r="AX49" s="489">
        <v>0.93412029480000003</v>
      </c>
    </row>
    <row r="50" spans="2:50">
      <c r="B50" s="752" t="s">
        <v>361</v>
      </c>
      <c r="C50" s="753"/>
      <c r="D50" s="7">
        <v>1.2982755108999999</v>
      </c>
      <c r="E50" s="8">
        <v>1.5300639972000001</v>
      </c>
      <c r="F50" s="8">
        <v>1.3765049988</v>
      </c>
      <c r="G50" s="8">
        <v>1.3258070931999999</v>
      </c>
      <c r="H50" s="8">
        <v>1.3392544702</v>
      </c>
      <c r="I50" s="8">
        <v>1.4112877002999999</v>
      </c>
      <c r="J50" s="8">
        <v>1.451567684</v>
      </c>
      <c r="K50" s="8">
        <v>1.4606218544</v>
      </c>
      <c r="L50" s="8">
        <v>1.2985586949000001</v>
      </c>
      <c r="M50" s="8">
        <v>1.2379860444999999</v>
      </c>
      <c r="N50" s="8">
        <v>1.1575097594999999</v>
      </c>
      <c r="O50" s="8">
        <v>1.3282540799</v>
      </c>
      <c r="P50" s="8">
        <v>1.2513220556</v>
      </c>
      <c r="Q50" s="8">
        <v>1.2442434892000001</v>
      </c>
      <c r="R50" s="8">
        <v>1.2793468759</v>
      </c>
      <c r="S50" s="8">
        <v>1.8412226460000001</v>
      </c>
      <c r="T50" s="8">
        <v>1.2607190998</v>
      </c>
      <c r="U50" s="8">
        <v>1.5362349712000001</v>
      </c>
      <c r="V50" s="8">
        <v>1.3681905523</v>
      </c>
      <c r="W50" s="8">
        <v>1.3536562418</v>
      </c>
      <c r="X50" s="8">
        <v>1.2697058368</v>
      </c>
      <c r="Y50" s="8">
        <v>1.2475092152</v>
      </c>
      <c r="Z50" s="8">
        <v>1.3222567875</v>
      </c>
      <c r="AA50" s="8">
        <v>1.2435320105000001</v>
      </c>
      <c r="AB50" s="8">
        <v>1.3728847218</v>
      </c>
      <c r="AC50" s="8">
        <v>1.5443469856000001</v>
      </c>
      <c r="AD50" s="8">
        <v>1.3599834712000001</v>
      </c>
      <c r="AE50" s="8">
        <v>1.5136530886999999</v>
      </c>
      <c r="AF50" s="8">
        <v>1.3977260014999999</v>
      </c>
      <c r="AG50" s="8">
        <v>1.2900461025000001</v>
      </c>
      <c r="AH50" s="8">
        <v>1.5392871774000001</v>
      </c>
      <c r="AI50" s="8">
        <v>1.3045007165</v>
      </c>
      <c r="AJ50" s="8">
        <v>1.2702040309</v>
      </c>
      <c r="AK50" s="8">
        <v>1.3665033405</v>
      </c>
      <c r="AL50" s="8">
        <v>1.1464526660000001</v>
      </c>
      <c r="AM50" s="8">
        <v>1.4118740597999999</v>
      </c>
      <c r="AN50" s="8">
        <v>1.4723503628000001</v>
      </c>
      <c r="AO50" s="8">
        <v>1.2932974967999999</v>
      </c>
      <c r="AP50" s="8">
        <v>1.2444925109</v>
      </c>
      <c r="AQ50" s="8">
        <v>1.2371199477000001</v>
      </c>
      <c r="AR50" s="8">
        <v>1.3795246229</v>
      </c>
      <c r="AS50" s="8">
        <v>1.2927714985000001</v>
      </c>
      <c r="AT50" s="8">
        <v>1.3358219865000001</v>
      </c>
      <c r="AU50" s="8">
        <v>1.5828136254</v>
      </c>
      <c r="AV50" s="9">
        <v>1.4635909844999999</v>
      </c>
      <c r="AW50" s="21"/>
      <c r="AX50" s="22"/>
    </row>
    <row r="51" spans="2:50" ht="15" thickBot="1">
      <c r="B51" s="754" t="s">
        <v>362</v>
      </c>
      <c r="C51" s="755"/>
      <c r="D51" s="23">
        <v>0.95379026730000005</v>
      </c>
      <c r="E51" s="24">
        <v>1.1240758502999999</v>
      </c>
      <c r="F51" s="24">
        <v>1.0112622935</v>
      </c>
      <c r="G51" s="24">
        <v>0.97401660219999997</v>
      </c>
      <c r="H51" s="24">
        <v>0.98389584360000004</v>
      </c>
      <c r="I51" s="24">
        <v>1.0368157309999999</v>
      </c>
      <c r="J51" s="24">
        <v>1.0664077984</v>
      </c>
      <c r="K51" s="24">
        <v>1.0730595295000001</v>
      </c>
      <c r="L51" s="24">
        <v>0.95399831099999999</v>
      </c>
      <c r="M51" s="24">
        <v>0.90949804599999995</v>
      </c>
      <c r="N51" s="24">
        <v>0.85037538930000001</v>
      </c>
      <c r="O51" s="24">
        <v>0.9758143038</v>
      </c>
      <c r="P51" s="24">
        <v>0.91929547150000002</v>
      </c>
      <c r="Q51" s="24">
        <v>0.91409513630000006</v>
      </c>
      <c r="R51" s="24">
        <v>0.93988416829999999</v>
      </c>
      <c r="S51" s="24">
        <v>1.3526714667999999</v>
      </c>
      <c r="T51" s="24">
        <v>0.926199098</v>
      </c>
      <c r="U51" s="24">
        <v>1.1286094142</v>
      </c>
      <c r="V51" s="24">
        <v>1.0051540074</v>
      </c>
      <c r="W51" s="24">
        <v>0.99447624010000002</v>
      </c>
      <c r="X51" s="24">
        <v>0.93280128849999999</v>
      </c>
      <c r="Y51" s="24">
        <v>0.91649433250000001</v>
      </c>
      <c r="Z51" s="24">
        <v>0.97140833680000005</v>
      </c>
      <c r="AA51" s="24">
        <v>0.91357244179999997</v>
      </c>
      <c r="AB51" s="24">
        <v>1.0086026231</v>
      </c>
      <c r="AC51" s="24">
        <v>1.1345689815</v>
      </c>
      <c r="AD51" s="24">
        <v>0.99912459840000001</v>
      </c>
      <c r="AE51" s="24">
        <v>1.1120194227</v>
      </c>
      <c r="AF51" s="24">
        <v>1.0268525019000001</v>
      </c>
      <c r="AG51" s="24">
        <v>0.94774445529999995</v>
      </c>
      <c r="AH51" s="24">
        <v>1.1308517461000001</v>
      </c>
      <c r="AI51" s="24">
        <v>0.95836367290000002</v>
      </c>
      <c r="AJ51" s="24">
        <v>0.9331672915</v>
      </c>
      <c r="AK51" s="24">
        <v>1.0039144815000001</v>
      </c>
      <c r="AL51" s="24">
        <v>0.8422521919</v>
      </c>
      <c r="AM51" s="24">
        <v>1.0372465055</v>
      </c>
      <c r="AN51" s="24">
        <v>1.0816759881</v>
      </c>
      <c r="AO51" s="24">
        <v>0.95013312260000005</v>
      </c>
      <c r="AP51" s="24">
        <v>0.91427808249999998</v>
      </c>
      <c r="AQ51" s="24">
        <v>0.90886175979999995</v>
      </c>
      <c r="AR51" s="24">
        <v>1.0134806886000001</v>
      </c>
      <c r="AS51" s="24">
        <v>0.94974669300000003</v>
      </c>
      <c r="AT51" s="24">
        <v>0.9813741373</v>
      </c>
      <c r="AU51" s="24">
        <v>1.1628288589</v>
      </c>
      <c r="AV51" s="486">
        <v>1.0752408287999999</v>
      </c>
      <c r="AW51" s="21"/>
      <c r="AX51" s="22"/>
    </row>
  </sheetData>
  <mergeCells count="4">
    <mergeCell ref="AW3:AW4"/>
    <mergeCell ref="AX3:AX4"/>
    <mergeCell ref="B50:C50"/>
    <mergeCell ref="B51:C51"/>
  </mergeCells>
  <phoneticPr fontId="1"/>
  <pageMargins left="0.7" right="0.7" top="0.75" bottom="0.75" header="0.3" footer="0.3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入力シート</vt:lpstr>
      <vt:lpstr>総括表</vt:lpstr>
      <vt:lpstr>フロー図</vt:lpstr>
      <vt:lpstr>１次効果</vt:lpstr>
      <vt:lpstr>２次効果</vt:lpstr>
      <vt:lpstr>総合効果</vt:lpstr>
      <vt:lpstr>各種係数</vt:lpstr>
      <vt:lpstr>投入係数</vt:lpstr>
      <vt:lpstr>逆行列(IM)</vt:lpstr>
      <vt:lpstr>'１次効果'!Print_Area</vt:lpstr>
      <vt:lpstr>'２次効果'!Print_Area</vt:lpstr>
      <vt:lpstr>フロー図!Print_Area</vt:lpstr>
      <vt:lpstr>総括表!Print_Area</vt:lpstr>
      <vt:lpstr>総合効果!Print_Area</vt:lpstr>
      <vt:lpstr>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2021-03-18T00:20:47Z</cp:lastPrinted>
  <dcterms:created xsi:type="dcterms:W3CDTF">2018-03-07T07:32:17Z</dcterms:created>
  <dcterms:modified xsi:type="dcterms:W3CDTF">2021-03-18T02:09:21Z</dcterms:modified>
</cp:coreProperties>
</file>