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e1188\Desktop\"/>
    </mc:Choice>
  </mc:AlternateContent>
  <xr:revisionPtr revIDLastSave="0" documentId="13_ncr:1_{C7331C34-EF5B-47D4-86BA-4813B2D70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慢（病院・診療所）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6" i="4" l="1"/>
  <c r="B90" i="4"/>
  <c r="B29" i="4"/>
  <c r="B108" i="4"/>
  <c r="B74" i="4"/>
  <c r="B288" i="4"/>
  <c r="B48" i="4"/>
  <c r="B63" i="4"/>
  <c r="B31" i="4"/>
  <c r="B27" i="4"/>
  <c r="B183" i="4"/>
  <c r="B137" i="4"/>
  <c r="B132" i="4"/>
  <c r="B231" i="4"/>
  <c r="B224" i="4"/>
  <c r="B225" i="4"/>
  <c r="B281" i="4"/>
  <c r="B276" i="4"/>
  <c r="B275" i="4"/>
  <c r="B278" i="4"/>
  <c r="B211" i="4"/>
  <c r="B190" i="4"/>
  <c r="B214" i="4"/>
  <c r="B212" i="4"/>
  <c r="B215" i="4"/>
  <c r="B242" i="4"/>
  <c r="B265" i="4"/>
  <c r="B260" i="4"/>
  <c r="B252" i="4"/>
  <c r="B248" i="4"/>
  <c r="B266" i="4"/>
  <c r="B250" i="4"/>
  <c r="B251" i="4"/>
  <c r="B254" i="4"/>
  <c r="B263" i="4"/>
  <c r="B259" i="4"/>
  <c r="B249" i="4"/>
  <c r="B257" i="4"/>
  <c r="B273" i="4"/>
  <c r="B274" i="4"/>
  <c r="B232" i="4"/>
  <c r="B272" i="4"/>
  <c r="B186" i="4"/>
  <c r="B193" i="4"/>
  <c r="B196" i="4"/>
  <c r="B191" i="4"/>
  <c r="B200" i="4"/>
  <c r="B210" i="4"/>
  <c r="B199" i="4"/>
  <c r="B208" i="4"/>
  <c r="B198" i="4"/>
  <c r="B155" i="4"/>
  <c r="B152" i="4"/>
  <c r="B125" i="4"/>
  <c r="B148" i="4"/>
  <c r="B164" i="4"/>
  <c r="B180" i="4"/>
  <c r="B168" i="4"/>
  <c r="B177" i="4"/>
  <c r="B156" i="4"/>
  <c r="B178" i="4"/>
  <c r="B142" i="4"/>
  <c r="B167" i="4"/>
  <c r="B127" i="4"/>
  <c r="B117" i="4"/>
  <c r="B119" i="4"/>
  <c r="B120" i="4"/>
  <c r="B112" i="4"/>
  <c r="B105" i="4"/>
  <c r="B107" i="4"/>
  <c r="B87" i="4"/>
  <c r="B79" i="4"/>
  <c r="B94" i="4"/>
  <c r="B81" i="4"/>
  <c r="B75" i="4"/>
  <c r="B72" i="4"/>
  <c r="B37" i="4"/>
  <c r="B34" i="4"/>
  <c r="B53" i="4"/>
  <c r="B69" i="4"/>
  <c r="B67" i="4"/>
  <c r="B35" i="4"/>
  <c r="B57" i="4"/>
  <c r="B51" i="4"/>
  <c r="B61" i="4"/>
  <c r="B58" i="4"/>
  <c r="B40" i="4"/>
  <c r="B56" i="4"/>
  <c r="B42" i="4"/>
  <c r="B59" i="4"/>
  <c r="B25" i="4"/>
  <c r="B10" i="4"/>
  <c r="B20" i="4"/>
  <c r="B13" i="4"/>
  <c r="B16" i="4"/>
  <c r="B28" i="4"/>
  <c r="B14" i="4"/>
  <c r="B23" i="4"/>
  <c r="B7" i="4"/>
  <c r="B173" i="4"/>
  <c r="B113" i="4"/>
  <c r="B114" i="4"/>
  <c r="B110" i="4"/>
  <c r="B83" i="4"/>
  <c r="B287" i="4"/>
  <c r="B289" i="4"/>
  <c r="B284" i="4"/>
  <c r="B277" i="4"/>
  <c r="B279" i="4"/>
  <c r="B280" i="4"/>
  <c r="B213" i="4"/>
  <c r="B194" i="4"/>
  <c r="B267" i="4"/>
  <c r="B247" i="4"/>
  <c r="B256" i="4"/>
  <c r="B238" i="4"/>
  <c r="B246" i="4"/>
  <c r="B237" i="4"/>
  <c r="B264" i="4"/>
  <c r="B262" i="4"/>
  <c r="B244" i="4"/>
  <c r="B241" i="4"/>
  <c r="B243" i="4"/>
  <c r="B258" i="4"/>
  <c r="B235" i="4"/>
  <c r="B245" i="4"/>
  <c r="B261" i="4"/>
  <c r="B255" i="4"/>
  <c r="B253" i="4"/>
  <c r="B268" i="4"/>
  <c r="B240" i="4"/>
  <c r="B239" i="4"/>
  <c r="B270" i="4"/>
  <c r="B269" i="4"/>
  <c r="B271" i="4"/>
  <c r="B233" i="4"/>
  <c r="B201" i="4"/>
  <c r="B207" i="4"/>
  <c r="B189" i="4"/>
  <c r="B187" i="4"/>
  <c r="B222" i="4"/>
  <c r="B195" i="4"/>
  <c r="B206" i="4"/>
  <c r="B216" i="4"/>
  <c r="B220" i="4"/>
  <c r="B217" i="4"/>
  <c r="B197" i="4"/>
  <c r="B185" i="4"/>
  <c r="B192" i="4"/>
  <c r="B184" i="4"/>
  <c r="B205" i="4"/>
  <c r="B219" i="4"/>
  <c r="B209" i="4"/>
  <c r="B204" i="4"/>
  <c r="B203" i="4"/>
  <c r="B221" i="4"/>
  <c r="B223" i="4"/>
  <c r="B202" i="4"/>
  <c r="B188" i="4"/>
  <c r="B218" i="4"/>
  <c r="B141" i="4"/>
  <c r="B133" i="4"/>
  <c r="B158" i="4"/>
  <c r="B170" i="4"/>
  <c r="B160" i="4"/>
  <c r="B161" i="4"/>
  <c r="B172" i="4"/>
  <c r="B151" i="4"/>
  <c r="B130" i="4"/>
  <c r="B154" i="4"/>
  <c r="B169" i="4"/>
  <c r="B171" i="4"/>
  <c r="B181" i="4"/>
  <c r="B150" i="4"/>
  <c r="B165" i="4"/>
  <c r="B143" i="4"/>
  <c r="B131" i="4"/>
  <c r="B149" i="4"/>
  <c r="B129" i="4"/>
  <c r="B128" i="4"/>
  <c r="B179" i="4"/>
  <c r="B146" i="4"/>
  <c r="B163" i="4"/>
  <c r="B126" i="4"/>
  <c r="B176" i="4"/>
  <c r="B145" i="4"/>
  <c r="B147" i="4"/>
  <c r="B166" i="4"/>
  <c r="B144" i="4"/>
  <c r="B182" i="4"/>
  <c r="B116" i="4"/>
  <c r="B118" i="4"/>
  <c r="B115" i="4"/>
  <c r="B106" i="4"/>
  <c r="B100" i="4"/>
  <c r="B101" i="4"/>
  <c r="B102" i="4"/>
  <c r="B22" i="4"/>
  <c r="B91" i="4"/>
  <c r="B92" i="4"/>
  <c r="B93" i="4"/>
  <c r="B77" i="4"/>
  <c r="B78" i="4"/>
  <c r="B82" i="4"/>
  <c r="B84" i="4"/>
  <c r="B89" i="4"/>
  <c r="B88" i="4"/>
  <c r="B86" i="4"/>
  <c r="B97" i="4"/>
  <c r="B85" i="4"/>
  <c r="B73" i="4"/>
  <c r="B76" i="4"/>
  <c r="B36" i="4"/>
  <c r="B52" i="4"/>
  <c r="B71" i="4"/>
  <c r="B44" i="4"/>
  <c r="B68" i="4"/>
  <c r="B50" i="4"/>
  <c r="B43" i="4"/>
  <c r="B66" i="4"/>
  <c r="B55" i="4"/>
  <c r="B49" i="4"/>
  <c r="B46" i="4"/>
  <c r="B70" i="4"/>
  <c r="B54" i="4"/>
  <c r="B45" i="4"/>
  <c r="B65" i="4"/>
  <c r="B62" i="4"/>
  <c r="B60" i="4"/>
  <c r="B18" i="4"/>
  <c r="B8" i="4"/>
  <c r="B9" i="4"/>
  <c r="B19" i="4"/>
  <c r="B15" i="4"/>
  <c r="B21" i="4"/>
  <c r="B11" i="4"/>
  <c r="B17" i="4"/>
  <c r="B12" i="4"/>
  <c r="B24" i="4"/>
  <c r="B26" i="4"/>
  <c r="B30" i="4"/>
  <c r="B5" i="4"/>
  <c r="B6" i="4"/>
</calcChain>
</file>

<file path=xl/sharedStrings.xml><?xml version="1.0" encoding="utf-8"?>
<sst xmlns="http://schemas.openxmlformats.org/spreadsheetml/2006/main" count="334" uniqueCount="328">
  <si>
    <t>住所</t>
  </si>
  <si>
    <t>三次市休日夜間急患センター</t>
  </si>
  <si>
    <t>名称</t>
  </si>
  <si>
    <t>東広島市西条町寺家7377</t>
  </si>
  <si>
    <t>たじま歯科医院</t>
  </si>
  <si>
    <t>三浦医院</t>
  </si>
  <si>
    <t>東広島市西条町寺家513</t>
  </si>
  <si>
    <t>医療法人増田ファミリークリニック</t>
  </si>
  <si>
    <t>医療法人おおさき小児クリニック</t>
  </si>
  <si>
    <t>宮河小児科医院</t>
  </si>
  <si>
    <t>あおぞら歯科</t>
  </si>
  <si>
    <t>こうの歯科医院</t>
  </si>
  <si>
    <t>医療法人社団　にしだ眼科医院</t>
  </si>
  <si>
    <t>医療法人社団田村医院</t>
  </si>
  <si>
    <t>郷田歯科医院</t>
  </si>
  <si>
    <t>ののやま矯正歯科医院</t>
  </si>
  <si>
    <t>東広島市安芸津町風早2027</t>
  </si>
  <si>
    <t>三原市医師会休日夜間急患診療所</t>
  </si>
  <si>
    <t>こどもクリニックさとう</t>
  </si>
  <si>
    <t>尾道市因島土生町2021</t>
  </si>
  <si>
    <t>德永歯科医院</t>
  </si>
  <si>
    <t>安芸高田市吉田町吉田3666</t>
  </si>
  <si>
    <t>医療法人リーベリー　木原こどもクリニック</t>
  </si>
  <si>
    <t>さともとクリニック</t>
  </si>
  <si>
    <t>医療法人社団　浜中皮ふ科クリニック</t>
  </si>
  <si>
    <t>まつなが眼科</t>
  </si>
  <si>
    <t>医療法人森田会　森田歯科医院</t>
  </si>
  <si>
    <t>医療法人社団まきだクリニック</t>
  </si>
  <si>
    <t>医療法人社団　松田医院</t>
  </si>
  <si>
    <t>医療法人杏仁会　松尾内科病院</t>
  </si>
  <si>
    <t>因島医師会病院</t>
  </si>
  <si>
    <t>大野キッズ・ファミリークリニック</t>
  </si>
  <si>
    <t>広島県立総合リハビリテーションセンター医療センター</t>
  </si>
  <si>
    <t>オリーブデンタルクリニック</t>
  </si>
  <si>
    <t>医療法人微風会　ビハーラ花の里病院</t>
  </si>
  <si>
    <t>永田内科医院</t>
  </si>
  <si>
    <t>さとう皮ふ科</t>
  </si>
  <si>
    <t>医療法人社団親心会　小西脳外科内科医院</t>
  </si>
  <si>
    <t>医療法人　福原内科胃腸科</t>
  </si>
  <si>
    <t>医療法人ハートフル　あまのクリニック</t>
  </si>
  <si>
    <t>医療法人アソカ　アソカの園武島医院</t>
  </si>
  <si>
    <t>医療法人社団　大貫内科医院</t>
  </si>
  <si>
    <t>さんたんだ歯科医院</t>
  </si>
  <si>
    <t>医療法人社団啓卯会　村上記念病院</t>
  </si>
  <si>
    <t>医療法人　能宗クリニック</t>
  </si>
  <si>
    <t>医療法人なかま　ささき歯科クリニック</t>
  </si>
  <si>
    <t>尾道市浦崎町2723</t>
  </si>
  <si>
    <t>おがた歯科</t>
  </si>
  <si>
    <t>尾道市御調町市124</t>
  </si>
  <si>
    <t>南海田病院</t>
  </si>
  <si>
    <t>おかべ皮ふ科</t>
  </si>
  <si>
    <t>大朝ふるさと病院</t>
  </si>
  <si>
    <t>アマノリハビリテーション病院</t>
  </si>
  <si>
    <t>医療法人社団聖仁会　戸谷医院</t>
  </si>
  <si>
    <t>平田内科小児科医院</t>
  </si>
  <si>
    <t>医療法人しらね眼科</t>
  </si>
  <si>
    <t>医療法人社団仁慈会　安田病院</t>
  </si>
  <si>
    <t>竹原市下野町3136</t>
  </si>
  <si>
    <t>東広島市西条町寺家4720</t>
  </si>
  <si>
    <t>正畠歯科医院</t>
  </si>
  <si>
    <t>おぎ皮膚科アレルギー科　クリニック</t>
  </si>
  <si>
    <t>医療法人こまざわ小児科</t>
  </si>
  <si>
    <t>総合病院三原赤十字病院</t>
  </si>
  <si>
    <t>川西医院</t>
  </si>
  <si>
    <t>江田島市能美町中町4711</t>
  </si>
  <si>
    <t>高美中央クリニック</t>
  </si>
  <si>
    <t>広島県公立大学法人　県立広島大学保健福祉学部附属診療所</t>
  </si>
  <si>
    <t>越智眼科</t>
  </si>
  <si>
    <t>福島眼科クリニック</t>
  </si>
  <si>
    <t>医療法人社団三康会　得能クリニック</t>
  </si>
  <si>
    <t>あさだ内科</t>
  </si>
  <si>
    <t>かじやま内科循環器科</t>
  </si>
  <si>
    <t>医療法人たかば内科医院</t>
  </si>
  <si>
    <t>三次市甲奴歯科診療所</t>
  </si>
  <si>
    <t>社会医療法人里仁会　興生総合病院</t>
  </si>
  <si>
    <t>医療法人社団峰良会　二木歯科医院</t>
  </si>
  <si>
    <t>きらら歯科医院</t>
  </si>
  <si>
    <t>廿日市市吉和診療所</t>
  </si>
  <si>
    <t>中林整形外科クリニック</t>
  </si>
  <si>
    <t>安芸高田市向原町坂297</t>
  </si>
  <si>
    <t>尾道市立市民病院</t>
  </si>
  <si>
    <t>医療法人社団峰良会　麻の実歯科医院</t>
  </si>
  <si>
    <t>ささき小児科医院</t>
  </si>
  <si>
    <t>医療法人社団慶寿会　千代田中央病院</t>
  </si>
  <si>
    <t>住元整形外科医院</t>
  </si>
  <si>
    <t>ソレイユ眼科・矯正歯科</t>
  </si>
  <si>
    <t>医療法人社団紫翠会　ヴィラ歯科</t>
  </si>
  <si>
    <t>医療法人一香会　宇根クリニック</t>
  </si>
  <si>
    <t>くさか整形外科</t>
  </si>
  <si>
    <t>市立三次中央病院</t>
  </si>
  <si>
    <t>佐藤内科クリニック</t>
  </si>
  <si>
    <t>佐々木医院</t>
  </si>
  <si>
    <t>おぐら小児科</t>
  </si>
  <si>
    <t>東広島市八本松町原6769</t>
  </si>
  <si>
    <t>かわはらこどもクリニック</t>
  </si>
  <si>
    <t>医療法人　藤田内科医院</t>
  </si>
  <si>
    <t>医療法人社団　松本内科胃腸科医院</t>
  </si>
  <si>
    <t>医療法人大和会　西条ときわクリニック</t>
  </si>
  <si>
    <t>たかはし歯科医院</t>
  </si>
  <si>
    <t>細川歯科</t>
  </si>
  <si>
    <t>公立みつぎ総合病院</t>
  </si>
  <si>
    <t>尾道市立市民病院附属瀬戸田診療所</t>
  </si>
  <si>
    <t>おかざき脳神経クリニック</t>
  </si>
  <si>
    <t>原小児科</t>
  </si>
  <si>
    <t>尾道市瀬戸田町中野400</t>
  </si>
  <si>
    <t>瀬山備北歯科</t>
  </si>
  <si>
    <t>岡崎医院</t>
  </si>
  <si>
    <t>スマイル・デンタル・クリニック</t>
  </si>
  <si>
    <t>尾道市因島重井町2933</t>
  </si>
  <si>
    <t>広島県厚生農業協同組合連合会　尾道総合病院</t>
  </si>
  <si>
    <t>医療法人社団天風会　益田眼科小児科医院</t>
  </si>
  <si>
    <t>マリン歯科クリニック</t>
  </si>
  <si>
    <t>丸谷循環器科内科医院</t>
  </si>
  <si>
    <t>日立造船健康保険組合因島総合病院</t>
  </si>
  <si>
    <t>尾道市因島土生町2561</t>
  </si>
  <si>
    <t>東広島整形外科クリニック</t>
  </si>
  <si>
    <t>医療法人社団　こどもクリニック八本松</t>
  </si>
  <si>
    <t>尾道市因島中庄町1962</t>
  </si>
  <si>
    <t>大岡耳鼻咽喉科医院</t>
  </si>
  <si>
    <t>唐川医院</t>
  </si>
  <si>
    <t>Ｗｈｉｔｅ　Ｄｅｎｔａｌ　Ｃｌｉｎｉｃ</t>
  </si>
  <si>
    <t>地方独立行政法人府中市病院機構　府中市民病院</t>
  </si>
  <si>
    <t>医療法人のぞみ会　むぎ耳鼻咽喉科医院</t>
  </si>
  <si>
    <t>医療法人社団　近藤医院</t>
  </si>
  <si>
    <t>医療法人輝眸会　小川眼科</t>
  </si>
  <si>
    <t>たんきょう眼科</t>
  </si>
  <si>
    <t>紙谷歯科医院</t>
  </si>
  <si>
    <t>医療法人社団葵会　八本松病院</t>
  </si>
  <si>
    <t>安藤歯科医院</t>
  </si>
  <si>
    <t>医療法人社団　岡崎医院</t>
  </si>
  <si>
    <t>医療法人微風会　三次神経内科クリニック花の里</t>
  </si>
  <si>
    <t>庄原市総領町下領家71</t>
  </si>
  <si>
    <t>三次市国民健康保険君田診療所</t>
  </si>
  <si>
    <t>医療法人社団湧泉会　ひまわり歯科</t>
  </si>
  <si>
    <t>医療法人じけ駅前内科・糖尿病内科クリニック</t>
  </si>
  <si>
    <t>備北眼科</t>
  </si>
  <si>
    <t>医療法人くすおか整形外科クリニック</t>
  </si>
  <si>
    <t>医療法人　高橋ホームクリニック</t>
  </si>
  <si>
    <t>みやじ歯科</t>
  </si>
  <si>
    <t>三次市国民健康保険川西診療所</t>
  </si>
  <si>
    <t>勝島歯科医院</t>
  </si>
  <si>
    <t>三次市東酒屋町10531</t>
  </si>
  <si>
    <t>おぜき歯科</t>
  </si>
  <si>
    <t>石橋クリニック</t>
  </si>
  <si>
    <t>三次市国民健康保険甲奴診療所</t>
  </si>
  <si>
    <t>くまの歯科クリニック</t>
  </si>
  <si>
    <t>三次市作木町下作木1503</t>
  </si>
  <si>
    <t>三次市国民健康保険　作木診療所</t>
  </si>
  <si>
    <t>河田歯科医院</t>
  </si>
  <si>
    <t>こさこ皮ふ科クリニック</t>
  </si>
  <si>
    <t>白根耳鼻咽喉科</t>
  </si>
  <si>
    <t>医療法人社団みやもり医院</t>
  </si>
  <si>
    <t>庄原赤十字病院</t>
  </si>
  <si>
    <t>庄原市国民健康保険総領診療所</t>
  </si>
  <si>
    <t>庄原市立西城市民病院</t>
  </si>
  <si>
    <t>庄原市西城町中野1339</t>
  </si>
  <si>
    <t>小山医院</t>
  </si>
  <si>
    <t>庄原市高野町新市711</t>
  </si>
  <si>
    <t>庄原こどもクリニック</t>
  </si>
  <si>
    <t>こやま整形外科・内科クリニック</t>
  </si>
  <si>
    <t>下山記念クリニック</t>
  </si>
  <si>
    <t>医療法人社団　古吉眼科医院</t>
  </si>
  <si>
    <t>医療法人社団　津村眼科医院</t>
  </si>
  <si>
    <t>医療法人社団光誠会　早志歯科診療所</t>
  </si>
  <si>
    <t>だいこく小児科クリニック</t>
  </si>
  <si>
    <t>村上歯科医院</t>
  </si>
  <si>
    <t>東広島市八本松町飯田101</t>
  </si>
  <si>
    <t>医療法人康樹会　すぎた皮ふ科アレルギー科</t>
  </si>
  <si>
    <t>医療法人　秋本クリニック</t>
  </si>
  <si>
    <t>のだ医院</t>
  </si>
  <si>
    <t>ゆかわ脳神経外科クリニック</t>
  </si>
  <si>
    <t>東広島記念病院</t>
  </si>
  <si>
    <t>東広島市西条町吉行2214</t>
  </si>
  <si>
    <t>安芸太田戸河内診療所</t>
  </si>
  <si>
    <t>医療法人社団二階堂眼科</t>
  </si>
  <si>
    <t>医療法人わかみやメンタルクリニック</t>
  </si>
  <si>
    <t>のぞみ整形外科クリニック西条</t>
  </si>
  <si>
    <t>なかた内科医院</t>
  </si>
  <si>
    <t>医療法人かとう小児科アレルギー科</t>
  </si>
  <si>
    <t>東広島市黒瀬町兼広140</t>
  </si>
  <si>
    <t>ファミリークリニック森のくまさん</t>
  </si>
  <si>
    <t>向洋駅前心療クリニック</t>
  </si>
  <si>
    <t>天神川なかむら内科</t>
  </si>
  <si>
    <t>医療法人社団寺家内科クリニック</t>
  </si>
  <si>
    <t>のぞみ整形外科クリニック寺家</t>
  </si>
  <si>
    <t>医療法人社団成和会　うたのはら整形外科クリニック</t>
  </si>
  <si>
    <t>虹の子どもクリニック</t>
  </si>
  <si>
    <t>じあん眼科</t>
  </si>
  <si>
    <t>医療法人萌生会　中尾歯科医院</t>
  </si>
  <si>
    <t>県立安芸津病院</t>
  </si>
  <si>
    <t>広島県厚生農業協同組合連合会　広島総合病院</t>
  </si>
  <si>
    <t>医療法人薫風会　田辺医院</t>
  </si>
  <si>
    <t>東広島市黒瀬町南方92</t>
  </si>
  <si>
    <t>医療法人社団　　片岡歯科医院</t>
  </si>
  <si>
    <t>たなべ小児科</t>
  </si>
  <si>
    <t>独立行政法人国立病院機構　賀茂精神医療センター（歯科）</t>
  </si>
  <si>
    <t>佐藤皮ふ科クリニック</t>
  </si>
  <si>
    <t>河村小児科</t>
  </si>
  <si>
    <t>重症児・者福祉医療施設　原</t>
  </si>
  <si>
    <t>ひらた耳鼻咽喉科アレルギー科</t>
  </si>
  <si>
    <t>かめよし皮ふ科・アレルギー科</t>
  </si>
  <si>
    <t>かやだ歯科医院</t>
  </si>
  <si>
    <t>わき小児科医院</t>
  </si>
  <si>
    <t>円山医院</t>
  </si>
  <si>
    <t>医療法人宮島クリニック</t>
  </si>
  <si>
    <t>医療法人大田整形外科</t>
  </si>
  <si>
    <t>広島生活習慣病・がん健診所大野</t>
  </si>
  <si>
    <t>医療法人　あわや内科クリニック</t>
  </si>
  <si>
    <t>これなが歯科医院</t>
  </si>
  <si>
    <t>ひろしまこどもクリニック</t>
  </si>
  <si>
    <t>明石内科クリニック</t>
  </si>
  <si>
    <t>ますもと歯科医院</t>
  </si>
  <si>
    <t>医療法人社団博施会　堀田歯科医院</t>
  </si>
  <si>
    <t>エトワール歯科</t>
  </si>
  <si>
    <t>酒井耳鼻咽喉科皮ふ科医院</t>
  </si>
  <si>
    <t>根石歯科医院</t>
  </si>
  <si>
    <t>医療法人社団大谷会　島の病院おおたに</t>
  </si>
  <si>
    <t>医療法人社団仁清会　康成病院</t>
  </si>
  <si>
    <t>本田歯科医院</t>
  </si>
  <si>
    <t>医療法人社団しげもと歯科クリニック</t>
  </si>
  <si>
    <t>えたじま幸田医院</t>
  </si>
  <si>
    <t>ふじ歯科クリニック</t>
  </si>
  <si>
    <t>東広島市安芸津町風早新開3206</t>
  </si>
  <si>
    <t>豊田レディースクリニック</t>
  </si>
  <si>
    <t>おかだ眼科</t>
  </si>
  <si>
    <t>豊田郡大崎上島町明石2700</t>
  </si>
  <si>
    <t>なかおか歯科</t>
  </si>
  <si>
    <t>マツダ株式会社　マツダ病院</t>
  </si>
  <si>
    <t>つちはし歯科医院</t>
  </si>
  <si>
    <t>医療法人社団宗仁会　宗永歯科医院</t>
  </si>
  <si>
    <t>益田眼科</t>
  </si>
  <si>
    <t>医療法人かしの木会　山本整形外科病院</t>
  </si>
  <si>
    <t>さかの小児科</t>
  </si>
  <si>
    <t>河島脳外科クリニック</t>
  </si>
  <si>
    <t>南海診療所</t>
  </si>
  <si>
    <t>すくすくキッズクリニック</t>
  </si>
  <si>
    <t>向洋こどもクリニック</t>
  </si>
  <si>
    <t>クラーク矯正歯科</t>
  </si>
  <si>
    <t>医療法人　津田産婦人科クリニック</t>
  </si>
  <si>
    <t>さいだ歯科医院</t>
  </si>
  <si>
    <t>きらきらこどもクリニック</t>
  </si>
  <si>
    <t>大野浦病院</t>
  </si>
  <si>
    <t>安東内科クリニック</t>
  </si>
  <si>
    <t>医療法人妙好会　ときや内科</t>
  </si>
  <si>
    <t>医療法人明和会　北広島病院</t>
  </si>
  <si>
    <t>庄原市総領歯科診療所</t>
  </si>
  <si>
    <t>山県郡北広島町有田1192</t>
  </si>
  <si>
    <t>広島県厚生農業協同組合連合会　吉田総合病院</t>
  </si>
  <si>
    <t>安芸高田市甲田町高田原1474</t>
  </si>
  <si>
    <t>医療法人社団辰星会　新開医院</t>
  </si>
  <si>
    <t>東広島市黒瀬町兼沢1074</t>
  </si>
  <si>
    <t>東広島市黒瀬町楢原757</t>
  </si>
  <si>
    <t>みやうち歯科医院</t>
  </si>
  <si>
    <t>豊田郡大崎上島町沖浦1001</t>
  </si>
  <si>
    <t>かじわら歯科医院</t>
  </si>
  <si>
    <t>東広島市安芸津町三津4388</t>
  </si>
  <si>
    <t>公立世羅中央病院</t>
  </si>
  <si>
    <t>医療法人社団増原会　東城病院</t>
  </si>
  <si>
    <t>独立行政法人国立病院機構　広島西医療センター</t>
  </si>
  <si>
    <t>独立行政法人国立病院機構　東広島医療センター</t>
  </si>
  <si>
    <t>独立行政法人国立病院機構　賀茂精神医療センター</t>
  </si>
  <si>
    <t>豊田郡大崎上島町木江丙246</t>
  </si>
  <si>
    <t>医療法人庄原眼科</t>
  </si>
  <si>
    <t>まさき歯科クリニック</t>
  </si>
  <si>
    <t>尾道市立市民病院（歯科）</t>
  </si>
  <si>
    <t>石井歯科クリニック</t>
  </si>
  <si>
    <t>ファミリー歯科診療所</t>
  </si>
  <si>
    <t>田渕歯科医院</t>
  </si>
  <si>
    <t>石井歯科医院</t>
  </si>
  <si>
    <t>林歯科医院</t>
  </si>
  <si>
    <t>岡田歯科医院</t>
  </si>
  <si>
    <t>医療法人社団　コアラ小児歯科</t>
  </si>
  <si>
    <t>第二小川歯科医院</t>
  </si>
  <si>
    <t>檀上歯科医院</t>
  </si>
  <si>
    <t>アイ歯科</t>
  </si>
  <si>
    <t>苅田歯科医院</t>
  </si>
  <si>
    <t>因島村上歯科医院</t>
  </si>
  <si>
    <t>はまはら歯科</t>
  </si>
  <si>
    <t>市立三次中央病院（歯科）</t>
  </si>
  <si>
    <t>生熊歯科</t>
  </si>
  <si>
    <t>藤井歯科医院</t>
  </si>
  <si>
    <t>奥村歯科医院</t>
  </si>
  <si>
    <t>医療法人社団伊藤歯科医院</t>
  </si>
  <si>
    <t>広島県立総合リハビリテーションセンター医療センター（歯科）</t>
  </si>
  <si>
    <t>医療法人社団裕穂会　さとう歯科</t>
  </si>
  <si>
    <t>ひろはた歯科医院</t>
  </si>
  <si>
    <t>にしはら歯科</t>
  </si>
  <si>
    <t>往診歯科おだ</t>
  </si>
  <si>
    <t>東広島市河内町小田2182</t>
  </si>
  <si>
    <t>栗栖歯科クリニック</t>
  </si>
  <si>
    <t>橋田歯科医院</t>
  </si>
  <si>
    <t>医療法人宝歯会　廿日市スマイル歯科小児歯科医院</t>
  </si>
  <si>
    <t>医療法人誠和会　クボ歯科クリニック</t>
  </si>
  <si>
    <t>医療法人社団樹会　戸河内廣安歯科医院</t>
  </si>
  <si>
    <t>田中歯科医院</t>
  </si>
  <si>
    <t>甲元歯科医院</t>
  </si>
  <si>
    <t>二神歯科医院</t>
  </si>
  <si>
    <t>くるみ歯科医院</t>
  </si>
  <si>
    <t>西川歯科医院</t>
  </si>
  <si>
    <t>海田デンタルクリニック</t>
  </si>
  <si>
    <t>中川歯科医院</t>
  </si>
  <si>
    <t>新谷歯科医院</t>
  </si>
  <si>
    <t>松原歯科医院</t>
  </si>
  <si>
    <t>医療法人社団　安芸歯科クリニック</t>
  </si>
  <si>
    <t>元林歯科医院</t>
  </si>
  <si>
    <t>医療法人森田会　吉田歯科クリニック</t>
  </si>
  <si>
    <t>安芸高田市甲田町高田原1438</t>
  </si>
  <si>
    <t>有木歯科医院</t>
  </si>
  <si>
    <t>桂歯科医院</t>
  </si>
  <si>
    <t>安芸高田市吉田町吉田3799</t>
  </si>
  <si>
    <t>医療法人青心会　ラベンダー歯科クリニック</t>
  </si>
  <si>
    <t>アリス歯科クリニック</t>
  </si>
  <si>
    <t>東広島市黒瀬町兼広141</t>
  </si>
  <si>
    <t>医療法人社団光誠会　早志歯科福富診療所</t>
  </si>
  <si>
    <t>まつだ歯科医院</t>
  </si>
  <si>
    <t>瀬戸田村上歯科医院</t>
  </si>
  <si>
    <t>よこた歯科医院</t>
  </si>
  <si>
    <t>みやもと歯科医院</t>
  </si>
  <si>
    <t>松山歯科クリニック</t>
  </si>
  <si>
    <t>庄原市東城町川東1134</t>
  </si>
  <si>
    <t>細川歯科医院</t>
  </si>
  <si>
    <t>庄原市東城町東城238</t>
  </si>
  <si>
    <t>三次市国民健康保険みよしこども診療所</t>
  </si>
  <si>
    <t>指定有効
終了日</t>
    <phoneticPr fontId="1"/>
  </si>
  <si>
    <t>小児慢性　指定医療機関一覧（病院・診療所）</t>
    <rPh sb="0" eb="2">
      <t>ショウニ</t>
    </rPh>
    <rPh sb="2" eb="4">
      <t>マンセイ</t>
    </rPh>
    <rPh sb="5" eb="7">
      <t>シテイ</t>
    </rPh>
    <rPh sb="7" eb="9">
      <t>イリョウ</t>
    </rPh>
    <rPh sb="9" eb="11">
      <t>キカン</t>
    </rPh>
    <rPh sb="11" eb="13">
      <t>イチラン</t>
    </rPh>
    <rPh sb="14" eb="16">
      <t>ビョウイン</t>
    </rPh>
    <rPh sb="17" eb="20">
      <t>シンリョウショ</t>
    </rPh>
    <phoneticPr fontId="1"/>
  </si>
  <si>
    <t>❖令和6年6月30日現在</t>
    <rPh sb="1" eb="3">
      <t>レイワ</t>
    </rPh>
    <rPh sb="4" eb="5">
      <t>ネン</t>
    </rPh>
    <rPh sb="6" eb="7">
      <t>ゲツ</t>
    </rPh>
    <rPh sb="9" eb="10">
      <t>ニチ</t>
    </rPh>
    <rPh sb="10" eb="12">
      <t>ゲンザイ</t>
    </rPh>
    <phoneticPr fontId="1"/>
  </si>
  <si>
    <t>医療法人社団一水会　木村歯科医院</t>
    <phoneticPr fontId="1"/>
  </si>
  <si>
    <t>医療法人社団一水会　安芸津歯科医院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</si>
</sst>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3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57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44" formatCode="[$-411]ge\.m\.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6DFEA5-D873-477C-AD2D-F105BE4C7FA7}" name="テーブル1" displayName="テーブル1" ref="A3:C289" totalsRowShown="0" headerRowDxfId="3">
  <autoFilter ref="A3:C289" xr:uid="{856DFEA5-D873-477C-AD2D-F105BE4C7FA7}"/>
  <tableColumns count="3">
    <tableColumn id="1" xr3:uid="{258730A8-0786-421E-BA8B-A3F978A49838}" name="名称" dataDxfId="2"/>
    <tableColumn id="2" xr3:uid="{588A4870-10E0-4ADA-B1F5-2884866B7DE3}" name="住所" dataDxfId="1"/>
    <tableColumn id="3" xr3:uid="{D1685BFD-C4E6-4801-9448-31C4A6E03A05}" name="指定有効_x000a_終了日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415C-A0B2-4C80-9F7E-18DD731BFF1A}">
  <dimension ref="A1:C289"/>
  <sheetViews>
    <sheetView tabSelected="1" workbookViewId="0">
      <selection activeCell="F13" sqref="F13"/>
    </sheetView>
  </sheetViews>
  <sheetFormatPr defaultRowHeight="18.75" x14ac:dyDescent="0.4"/>
  <cols>
    <col min="1" max="1" width="50.625" customWidth="1"/>
    <col min="2" max="2" width="25.625" customWidth="1"/>
    <col min="3" max="3" width="8.625" customWidth="1"/>
  </cols>
  <sheetData>
    <row r="1" spans="1:3" ht="19.5" x14ac:dyDescent="0.4">
      <c r="A1" s="5" t="s">
        <v>324</v>
      </c>
      <c r="B1" s="6"/>
      <c r="C1" s="6"/>
    </row>
    <row r="2" spans="1:3" x14ac:dyDescent="0.4">
      <c r="A2" t="s">
        <v>325</v>
      </c>
    </row>
    <row r="3" spans="1:3" s="1" customFormat="1" ht="24.95" customHeight="1" x14ac:dyDescent="0.4">
      <c r="A3" s="4" t="s">
        <v>2</v>
      </c>
      <c r="B3" s="4" t="s">
        <v>0</v>
      </c>
      <c r="C3" s="4" t="s">
        <v>323</v>
      </c>
    </row>
    <row r="4" spans="1:3" s="1" customFormat="1" ht="18.75" customHeight="1" x14ac:dyDescent="0.4">
      <c r="A4" s="2" t="s">
        <v>56</v>
      </c>
      <c r="B4" s="2" t="s">
        <v>57</v>
      </c>
      <c r="C4" s="3">
        <v>46387</v>
      </c>
    </row>
    <row r="5" spans="1:3" s="1" customFormat="1" ht="18.75" customHeight="1" x14ac:dyDescent="0.4">
      <c r="A5" s="2" t="s">
        <v>60</v>
      </c>
      <c r="B5" s="2" t="str">
        <f>"竹原市下野町小井手3270-1"</f>
        <v>竹原市下野町小井手3270-1</v>
      </c>
      <c r="C5" s="3">
        <v>46387</v>
      </c>
    </row>
    <row r="6" spans="1:3" s="1" customFormat="1" ht="18.75" customHeight="1" x14ac:dyDescent="0.4">
      <c r="A6" s="2" t="s">
        <v>41</v>
      </c>
      <c r="B6" s="2" t="str">
        <f>"竹原市西野町1925-7"</f>
        <v>竹原市西野町1925-7</v>
      </c>
      <c r="C6" s="3">
        <v>46387</v>
      </c>
    </row>
    <row r="7" spans="1:3" s="1" customFormat="1" ht="18.75" customHeight="1" x14ac:dyDescent="0.4">
      <c r="A7" s="2" t="s">
        <v>265</v>
      </c>
      <c r="B7" s="2" t="str">
        <f>"竹原市竹原町3078-14"</f>
        <v>竹原市竹原町3078-14</v>
      </c>
      <c r="C7" s="3">
        <v>46387</v>
      </c>
    </row>
    <row r="8" spans="1:3" s="1" customFormat="1" ht="18.75" customHeight="1" x14ac:dyDescent="0.4">
      <c r="A8" s="2" t="s">
        <v>22</v>
      </c>
      <c r="B8" s="2" t="str">
        <f>"三原市円一町1-1-7"</f>
        <v>三原市円一町1-1-7</v>
      </c>
      <c r="C8" s="3">
        <v>46418</v>
      </c>
    </row>
    <row r="9" spans="1:3" s="1" customFormat="1" ht="18.75" customHeight="1" x14ac:dyDescent="0.4">
      <c r="A9" s="2" t="s">
        <v>74</v>
      </c>
      <c r="B9" s="2" t="str">
        <f>"三原市円一町2-5-1"</f>
        <v>三原市円一町2-5-1</v>
      </c>
      <c r="C9" s="3">
        <v>46387</v>
      </c>
    </row>
    <row r="10" spans="1:3" s="1" customFormat="1" ht="18.75" customHeight="1" x14ac:dyDescent="0.4">
      <c r="A10" s="2" t="s">
        <v>120</v>
      </c>
      <c r="B10" s="2" t="str">
        <f>"三原市皆実2-2-4"</f>
        <v>三原市皆実2-2-4</v>
      </c>
      <c r="C10" s="3">
        <v>46387</v>
      </c>
    </row>
    <row r="11" spans="1:3" s="1" customFormat="1" ht="18.75" customHeight="1" x14ac:dyDescent="0.4">
      <c r="A11" s="2" t="s">
        <v>66</v>
      </c>
      <c r="B11" s="2" t="str">
        <f>"三原市学園町1-1"</f>
        <v>三原市学園町1-1</v>
      </c>
      <c r="C11" s="3">
        <v>46387</v>
      </c>
    </row>
    <row r="12" spans="1:3" s="1" customFormat="1" ht="18.75" customHeight="1" x14ac:dyDescent="0.4">
      <c r="A12" s="2" t="s">
        <v>17</v>
      </c>
      <c r="B12" s="2" t="str">
        <f>"三原市宮浦1-15-1"</f>
        <v>三原市宮浦1-15-1</v>
      </c>
      <c r="C12" s="3">
        <v>46387</v>
      </c>
    </row>
    <row r="13" spans="1:3" s="1" customFormat="1" ht="18.75" customHeight="1" x14ac:dyDescent="0.4">
      <c r="A13" s="2" t="s">
        <v>47</v>
      </c>
      <c r="B13" s="2" t="str">
        <f>"三原市宮浦3-30-30"</f>
        <v>三原市宮浦3-30-30</v>
      </c>
      <c r="C13" s="3">
        <v>46387</v>
      </c>
    </row>
    <row r="14" spans="1:3" s="1" customFormat="1" ht="18.75" customHeight="1" x14ac:dyDescent="0.4">
      <c r="A14" s="2" t="s">
        <v>148</v>
      </c>
      <c r="B14" s="2" t="str">
        <f>"三原市宮浦4-6-16"</f>
        <v>三原市宮浦4-6-16</v>
      </c>
      <c r="C14" s="3">
        <v>46356</v>
      </c>
    </row>
    <row r="15" spans="1:3" s="1" customFormat="1" ht="18.75" customHeight="1" x14ac:dyDescent="0.4">
      <c r="A15" s="2" t="s">
        <v>70</v>
      </c>
      <c r="B15" s="2" t="str">
        <f>"三原市宮浦5-16-23"</f>
        <v>三原市宮浦5-16-23</v>
      </c>
      <c r="C15" s="3">
        <v>46387</v>
      </c>
    </row>
    <row r="16" spans="1:3" s="1" customFormat="1" ht="18.75" customHeight="1" x14ac:dyDescent="0.4">
      <c r="A16" s="2" t="s">
        <v>228</v>
      </c>
      <c r="B16" s="2" t="str">
        <f>"三原市宮浦5-6-19"</f>
        <v>三原市宮浦5-6-19</v>
      </c>
      <c r="C16" s="3">
        <v>46387</v>
      </c>
    </row>
    <row r="17" spans="1:3" s="1" customFormat="1" ht="18.75" customHeight="1" x14ac:dyDescent="0.4">
      <c r="A17" s="2" t="s">
        <v>67</v>
      </c>
      <c r="B17" s="2" t="str">
        <f>"三原市宮浦6-7-39"</f>
        <v>三原市宮浦6-7-39</v>
      </c>
      <c r="C17" s="3">
        <v>46387</v>
      </c>
    </row>
    <row r="18" spans="1:3" s="1" customFormat="1" ht="18.75" customHeight="1" x14ac:dyDescent="0.4">
      <c r="A18" s="2" t="s">
        <v>78</v>
      </c>
      <c r="B18" s="2" t="str">
        <f>"三原市宮沖2-4-5"</f>
        <v>三原市宮沖2-4-5</v>
      </c>
      <c r="C18" s="3">
        <v>47422</v>
      </c>
    </row>
    <row r="19" spans="1:3" s="1" customFormat="1" ht="18.75" customHeight="1" x14ac:dyDescent="0.4">
      <c r="A19" s="2" t="s">
        <v>71</v>
      </c>
      <c r="B19" s="2" t="str">
        <f>"三原市宮沖2-6-18"</f>
        <v>三原市宮沖2-6-18</v>
      </c>
      <c r="C19" s="3">
        <v>46418</v>
      </c>
    </row>
    <row r="20" spans="1:3" s="1" customFormat="1" ht="18.75" customHeight="1" x14ac:dyDescent="0.4">
      <c r="A20" s="2" t="s">
        <v>237</v>
      </c>
      <c r="B20" s="2" t="str">
        <f>"三原市港町1-2-3"</f>
        <v>三原市港町1-2-3</v>
      </c>
      <c r="C20" s="3">
        <v>46387</v>
      </c>
    </row>
    <row r="21" spans="1:3" s="1" customFormat="1" ht="18.75" customHeight="1" x14ac:dyDescent="0.4">
      <c r="A21" s="2" t="s">
        <v>69</v>
      </c>
      <c r="B21" s="2" t="str">
        <f>"三原市宗郷1-3-12"</f>
        <v>三原市宗郷1-3-12</v>
      </c>
      <c r="C21" s="3">
        <v>46022</v>
      </c>
    </row>
    <row r="22" spans="1:3" s="1" customFormat="1" ht="18.75" customHeight="1" x14ac:dyDescent="0.4">
      <c r="A22" s="2" t="s">
        <v>151</v>
      </c>
      <c r="B22" s="2" t="str">
        <f>"三原市宗郷3-3-3"</f>
        <v>三原市宗郷3-3-3</v>
      </c>
      <c r="C22" s="3">
        <v>46387</v>
      </c>
    </row>
    <row r="23" spans="1:3" s="1" customFormat="1" ht="18.75" customHeight="1" x14ac:dyDescent="0.4">
      <c r="A23" s="2" t="s">
        <v>266</v>
      </c>
      <c r="B23" s="2" t="str">
        <f>"三原市城町2-2-17"</f>
        <v>三原市城町2-2-17</v>
      </c>
      <c r="C23" s="3">
        <v>46387</v>
      </c>
    </row>
    <row r="24" spans="1:3" s="1" customFormat="1" ht="18.75" customHeight="1" x14ac:dyDescent="0.4">
      <c r="A24" s="2" t="s">
        <v>29</v>
      </c>
      <c r="B24" s="2" t="str">
        <f>"三原市城町3-7-1"</f>
        <v>三原市城町3-7-1</v>
      </c>
      <c r="C24" s="3">
        <v>46387</v>
      </c>
    </row>
    <row r="25" spans="1:3" s="1" customFormat="1" ht="18.75" customHeight="1" x14ac:dyDescent="0.4">
      <c r="A25" s="2" t="s">
        <v>269</v>
      </c>
      <c r="B25" s="2" t="str">
        <f>"三原市城町3-8-22"</f>
        <v>三原市城町3-8-22</v>
      </c>
      <c r="C25" s="3">
        <v>46387</v>
      </c>
    </row>
    <row r="26" spans="1:3" s="1" customFormat="1" ht="18.75" customHeight="1" x14ac:dyDescent="0.4">
      <c r="A26" s="2" t="s">
        <v>63</v>
      </c>
      <c r="B26" s="2" t="str">
        <f>"三原市西町1-2-63"</f>
        <v>三原市西町1-2-63</v>
      </c>
      <c r="C26" s="3">
        <v>46387</v>
      </c>
    </row>
    <row r="27" spans="1:3" s="1" customFormat="1" ht="18.75" customHeight="1" x14ac:dyDescent="0.4">
      <c r="A27" s="2" t="s">
        <v>254</v>
      </c>
      <c r="B27" s="2" t="str">
        <f>"三原市大和町下徳良1782-10"</f>
        <v>三原市大和町下徳良1782-10</v>
      </c>
      <c r="C27" s="3">
        <v>46387</v>
      </c>
    </row>
    <row r="28" spans="1:3" s="1" customFormat="1" ht="18.75" customHeight="1" x14ac:dyDescent="0.4">
      <c r="A28" s="2" t="s">
        <v>267</v>
      </c>
      <c r="B28" s="2" t="str">
        <f>"三原市中之町1-23-20"</f>
        <v>三原市中之町1-23-20</v>
      </c>
      <c r="C28" s="3">
        <v>46387</v>
      </c>
    </row>
    <row r="29" spans="1:3" s="1" customFormat="1" ht="18.75" customHeight="1" x14ac:dyDescent="0.4">
      <c r="A29" s="2" t="s">
        <v>14</v>
      </c>
      <c r="B29" s="2" t="str">
        <f>"三原市中之町6-20-8"</f>
        <v>三原市中之町6-20-8</v>
      </c>
      <c r="C29" s="3">
        <v>46387</v>
      </c>
    </row>
    <row r="30" spans="1:3" s="1" customFormat="1" ht="18.75" customHeight="1" x14ac:dyDescent="0.4">
      <c r="A30" s="2" t="s">
        <v>62</v>
      </c>
      <c r="B30" s="2" t="str">
        <f>"三原市東町2-7-1"</f>
        <v>三原市東町2-7-1</v>
      </c>
      <c r="C30" s="3">
        <v>46387</v>
      </c>
    </row>
    <row r="31" spans="1:3" s="1" customFormat="1" ht="18.75" customHeight="1" x14ac:dyDescent="0.4">
      <c r="A31" s="2" t="s">
        <v>314</v>
      </c>
      <c r="B31" s="2" t="str">
        <f>"三原市本郷南6-24-14"</f>
        <v>三原市本郷南6-24-14</v>
      </c>
      <c r="C31" s="3">
        <v>46387</v>
      </c>
    </row>
    <row r="32" spans="1:3" s="1" customFormat="1" ht="18.75" customHeight="1" x14ac:dyDescent="0.4">
      <c r="A32" s="2" t="s">
        <v>106</v>
      </c>
      <c r="B32" s="2" t="s">
        <v>108</v>
      </c>
      <c r="C32" s="3">
        <v>46387</v>
      </c>
    </row>
    <row r="33" spans="1:3" s="1" customFormat="1" ht="18.75" customHeight="1" x14ac:dyDescent="0.4">
      <c r="A33" s="2" t="s">
        <v>30</v>
      </c>
      <c r="B33" s="2" t="s">
        <v>117</v>
      </c>
      <c r="C33" s="3">
        <v>46599</v>
      </c>
    </row>
    <row r="34" spans="1:3" s="1" customFormat="1" ht="18.75" customHeight="1" x14ac:dyDescent="0.4">
      <c r="A34" s="2" t="s">
        <v>270</v>
      </c>
      <c r="B34" s="2" t="str">
        <f>"尾道市因島田熊町1105-3"</f>
        <v>尾道市因島田熊町1105-3</v>
      </c>
      <c r="C34" s="3">
        <v>46387</v>
      </c>
    </row>
    <row r="35" spans="1:3" s="1" customFormat="1" ht="18.75" customHeight="1" x14ac:dyDescent="0.4">
      <c r="A35" s="2" t="s">
        <v>111</v>
      </c>
      <c r="B35" s="2" t="str">
        <f>"尾道市因島田熊町2517-1 因島モール"</f>
        <v>尾道市因島田熊町2517-1 因島モール</v>
      </c>
      <c r="C35" s="3">
        <v>46387</v>
      </c>
    </row>
    <row r="36" spans="1:3" s="1" customFormat="1" ht="18.75" customHeight="1" x14ac:dyDescent="0.4">
      <c r="A36" s="2" t="s">
        <v>118</v>
      </c>
      <c r="B36" s="2" t="str">
        <f>"尾道市因島田熊町5437-35"</f>
        <v>尾道市因島田熊町5437-35</v>
      </c>
      <c r="C36" s="3">
        <v>46387</v>
      </c>
    </row>
    <row r="37" spans="1:3" s="1" customFormat="1" ht="18.75" customHeight="1" x14ac:dyDescent="0.4">
      <c r="A37" s="2" t="s">
        <v>276</v>
      </c>
      <c r="B37" s="2" t="str">
        <f>"尾道市因島土生町1902-2"</f>
        <v>尾道市因島土生町1902-2</v>
      </c>
      <c r="C37" s="3">
        <v>46418</v>
      </c>
    </row>
    <row r="38" spans="1:3" s="1" customFormat="1" ht="18.75" customHeight="1" x14ac:dyDescent="0.4">
      <c r="A38" s="2" t="s">
        <v>110</v>
      </c>
      <c r="B38" s="2" t="s">
        <v>19</v>
      </c>
      <c r="C38" s="3">
        <v>46387</v>
      </c>
    </row>
    <row r="39" spans="1:3" s="1" customFormat="1" ht="18.75" customHeight="1" x14ac:dyDescent="0.4">
      <c r="A39" s="2" t="s">
        <v>113</v>
      </c>
      <c r="B39" s="2" t="s">
        <v>114</v>
      </c>
      <c r="C39" s="3">
        <v>46387</v>
      </c>
    </row>
    <row r="40" spans="1:3" s="1" customFormat="1" ht="18.75" customHeight="1" x14ac:dyDescent="0.4">
      <c r="A40" s="2" t="s">
        <v>273</v>
      </c>
      <c r="B40" s="2" t="str">
        <f>"尾道市浦崎町2062-1"</f>
        <v>尾道市浦崎町2062-1</v>
      </c>
      <c r="C40" s="3">
        <v>46387</v>
      </c>
    </row>
    <row r="41" spans="1:3" s="1" customFormat="1" ht="18.75" customHeight="1" x14ac:dyDescent="0.4">
      <c r="A41" s="2" t="s">
        <v>90</v>
      </c>
      <c r="B41" s="2" t="s">
        <v>46</v>
      </c>
      <c r="C41" s="3">
        <v>46446</v>
      </c>
    </row>
    <row r="42" spans="1:3" s="1" customFormat="1" ht="18.75" customHeight="1" x14ac:dyDescent="0.4">
      <c r="A42" s="2" t="s">
        <v>270</v>
      </c>
      <c r="B42" s="2" t="str">
        <f>"尾道市沖側町3-8"</f>
        <v>尾道市沖側町3-8</v>
      </c>
      <c r="C42" s="3">
        <v>46387</v>
      </c>
    </row>
    <row r="43" spans="1:3" s="1" customFormat="1" ht="18.75" customHeight="1" x14ac:dyDescent="0.4">
      <c r="A43" s="2" t="s">
        <v>18</v>
      </c>
      <c r="B43" s="2" t="str">
        <f>"尾道市久保1-2-12"</f>
        <v>尾道市久保1-2-12</v>
      </c>
      <c r="C43" s="3">
        <v>46387</v>
      </c>
    </row>
    <row r="44" spans="1:3" s="1" customFormat="1" ht="18.75" customHeight="1" x14ac:dyDescent="0.4">
      <c r="A44" s="2" t="s">
        <v>36</v>
      </c>
      <c r="B44" s="2" t="str">
        <f>"尾道市栗原西2-5-9"</f>
        <v>尾道市栗原西2-5-9</v>
      </c>
      <c r="C44" s="3">
        <v>46387</v>
      </c>
    </row>
    <row r="45" spans="1:3" s="1" customFormat="1" ht="18.75" customHeight="1" x14ac:dyDescent="0.4">
      <c r="A45" s="2" t="s">
        <v>84</v>
      </c>
      <c r="B45" s="2" t="str">
        <f>"尾道市栗原西2-9-6"</f>
        <v>尾道市栗原西2-9-6</v>
      </c>
      <c r="C45" s="3">
        <v>46387</v>
      </c>
    </row>
    <row r="46" spans="1:3" s="1" customFormat="1" ht="18.75" customHeight="1" x14ac:dyDescent="0.4">
      <c r="A46" s="2" t="s">
        <v>24</v>
      </c>
      <c r="B46" s="2" t="str">
        <f>"尾道市栗原町5901-1"</f>
        <v>尾道市栗原町5901-1</v>
      </c>
      <c r="C46" s="3">
        <v>46418</v>
      </c>
    </row>
    <row r="47" spans="1:3" s="1" customFormat="1" ht="18.75" customHeight="1" x14ac:dyDescent="0.4">
      <c r="A47" s="2" t="s">
        <v>100</v>
      </c>
      <c r="B47" s="2" t="s">
        <v>48</v>
      </c>
      <c r="C47" s="3">
        <v>46387</v>
      </c>
    </row>
    <row r="48" spans="1:3" s="1" customFormat="1" ht="18.75" customHeight="1" x14ac:dyDescent="0.4">
      <c r="A48" s="2" t="s">
        <v>316</v>
      </c>
      <c r="B48" s="2" t="str">
        <f>"尾道市御調町大田78-1"</f>
        <v>尾道市御調町大田78-1</v>
      </c>
      <c r="C48" s="3">
        <v>46387</v>
      </c>
    </row>
    <row r="49" spans="1:3" s="1" customFormat="1" ht="18.75" customHeight="1" x14ac:dyDescent="0.4">
      <c r="A49" s="2" t="s">
        <v>25</v>
      </c>
      <c r="B49" s="2" t="str">
        <f>"尾道市向東町3569-1"</f>
        <v>尾道市向東町3569-1</v>
      </c>
      <c r="C49" s="3">
        <v>46387</v>
      </c>
    </row>
    <row r="50" spans="1:3" s="1" customFormat="1" ht="18.75" customHeight="1" x14ac:dyDescent="0.4">
      <c r="A50" s="2" t="s">
        <v>96</v>
      </c>
      <c r="B50" s="2" t="str">
        <f>"尾道市向東町3570-5"</f>
        <v>尾道市向東町3570-5</v>
      </c>
      <c r="C50" s="3">
        <v>46387</v>
      </c>
    </row>
    <row r="51" spans="1:3" s="1" customFormat="1" ht="18.75" customHeight="1" x14ac:dyDescent="0.4">
      <c r="A51" s="2" t="s">
        <v>229</v>
      </c>
      <c r="B51" s="2" t="str">
        <f>"尾道市向東町8861-1"</f>
        <v>尾道市向東町8861-1</v>
      </c>
      <c r="C51" s="3">
        <v>46387</v>
      </c>
    </row>
    <row r="52" spans="1:3" s="1" customFormat="1" ht="18.75" customHeight="1" x14ac:dyDescent="0.4">
      <c r="A52" s="2" t="s">
        <v>112</v>
      </c>
      <c r="B52" s="2" t="str">
        <f>"尾道市高須町1383-2"</f>
        <v>尾道市高須町1383-2</v>
      </c>
      <c r="C52" s="3">
        <v>46843</v>
      </c>
    </row>
    <row r="53" spans="1:3" s="1" customFormat="1" ht="18.75" customHeight="1" x14ac:dyDescent="0.4">
      <c r="A53" s="2" t="s">
        <v>140</v>
      </c>
      <c r="B53" s="2" t="str">
        <f>"尾道市高須町3700-3"</f>
        <v>尾道市高須町3700-3</v>
      </c>
      <c r="C53" s="3">
        <v>47483</v>
      </c>
    </row>
    <row r="54" spans="1:3" s="1" customFormat="1" ht="18.75" customHeight="1" x14ac:dyDescent="0.4">
      <c r="A54" s="2" t="s">
        <v>87</v>
      </c>
      <c r="B54" s="2" t="str">
        <f>"尾道市高須町4773-1"</f>
        <v>尾道市高須町4773-1</v>
      </c>
      <c r="C54" s="3">
        <v>46387</v>
      </c>
    </row>
    <row r="55" spans="1:3" s="1" customFormat="1" ht="18.75" customHeight="1" x14ac:dyDescent="0.4">
      <c r="A55" s="2" t="s">
        <v>92</v>
      </c>
      <c r="B55" s="2" t="str">
        <f>"尾道市高須町4803-8"</f>
        <v>尾道市高須町4803-8</v>
      </c>
      <c r="C55" s="3">
        <v>46387</v>
      </c>
    </row>
    <row r="56" spans="1:3" s="1" customFormat="1" ht="18.75" customHeight="1" x14ac:dyDescent="0.4">
      <c r="A56" s="2" t="s">
        <v>272</v>
      </c>
      <c r="B56" s="2" t="str">
        <f>"尾道市高須町5053-1"</f>
        <v>尾道市高須町5053-1</v>
      </c>
      <c r="C56" s="3">
        <v>46387</v>
      </c>
    </row>
    <row r="57" spans="1:3" s="1" customFormat="1" ht="18.75" customHeight="1" x14ac:dyDescent="0.4">
      <c r="A57" s="2" t="s">
        <v>274</v>
      </c>
      <c r="B57" s="2" t="str">
        <f>"尾道市高須町東新涯2-4772-2"</f>
        <v>尾道市高須町東新涯2-4772-2</v>
      </c>
      <c r="C57" s="3">
        <v>46387</v>
      </c>
    </row>
    <row r="58" spans="1:3" s="1" customFormat="1" ht="18.75" customHeight="1" x14ac:dyDescent="0.4">
      <c r="A58" s="2" t="s">
        <v>268</v>
      </c>
      <c r="B58" s="2" t="str">
        <f>"尾道市山波町243-19"</f>
        <v>尾道市山波町243-19</v>
      </c>
      <c r="C58" s="3">
        <v>46387</v>
      </c>
    </row>
    <row r="59" spans="1:3" s="1" customFormat="1" ht="18.75" customHeight="1" x14ac:dyDescent="0.4">
      <c r="A59" s="2" t="s">
        <v>188</v>
      </c>
      <c r="B59" s="2" t="str">
        <f>"尾道市十四日元町6-3"</f>
        <v>尾道市十四日元町6-3</v>
      </c>
      <c r="C59" s="3">
        <v>46387</v>
      </c>
    </row>
    <row r="60" spans="1:3" s="1" customFormat="1" ht="18.75" customHeight="1" x14ac:dyDescent="0.4">
      <c r="A60" s="2" t="s">
        <v>80</v>
      </c>
      <c r="B60" s="2" t="str">
        <f>"尾道市新高山3-1170-177"</f>
        <v>尾道市新高山3-1170-177</v>
      </c>
      <c r="C60" s="3">
        <v>46387</v>
      </c>
    </row>
    <row r="61" spans="1:3" s="1" customFormat="1" ht="18.75" customHeight="1" x14ac:dyDescent="0.4">
      <c r="A61" s="2" t="s">
        <v>264</v>
      </c>
      <c r="B61" s="2" t="str">
        <f>"尾道市新高山3-1170-177"</f>
        <v>尾道市新高山3-1170-177</v>
      </c>
      <c r="C61" s="3">
        <v>46387</v>
      </c>
    </row>
    <row r="62" spans="1:3" s="1" customFormat="1" ht="18.75" customHeight="1" x14ac:dyDescent="0.4">
      <c r="A62" s="2" t="s">
        <v>43</v>
      </c>
      <c r="B62" s="2" t="str">
        <f>"尾道市新浜1-14-26"</f>
        <v>尾道市新浜1-14-26</v>
      </c>
      <c r="C62" s="3">
        <v>46387</v>
      </c>
    </row>
    <row r="63" spans="1:3" s="1" customFormat="1" ht="18.75" customHeight="1" x14ac:dyDescent="0.4">
      <c r="A63" s="2" t="s">
        <v>315</v>
      </c>
      <c r="B63" s="2" t="str">
        <f>"尾道市瀬戸田町沢163-16"</f>
        <v>尾道市瀬戸田町沢163-16</v>
      </c>
      <c r="C63" s="3">
        <v>46387</v>
      </c>
    </row>
    <row r="64" spans="1:3" s="1" customFormat="1" ht="18.75" customHeight="1" x14ac:dyDescent="0.4">
      <c r="A64" s="2" t="s">
        <v>101</v>
      </c>
      <c r="B64" s="2" t="s">
        <v>104</v>
      </c>
      <c r="C64" s="3">
        <v>47330</v>
      </c>
    </row>
    <row r="65" spans="1:3" s="1" customFormat="1" ht="18.75" customHeight="1" x14ac:dyDescent="0.4">
      <c r="A65" s="2" t="s">
        <v>82</v>
      </c>
      <c r="B65" s="2" t="str">
        <f>"尾道市西御所町2-9"</f>
        <v>尾道市西御所町2-9</v>
      </c>
      <c r="C65" s="3">
        <v>46387</v>
      </c>
    </row>
    <row r="66" spans="1:3" s="1" customFormat="1" ht="18.75" customHeight="1" x14ac:dyDescent="0.4">
      <c r="A66" s="2" t="s">
        <v>95</v>
      </c>
      <c r="B66" s="2" t="str">
        <f>"尾道市長江1-23-8"</f>
        <v>尾道市長江1-23-8</v>
      </c>
      <c r="C66" s="3">
        <v>46387</v>
      </c>
    </row>
    <row r="67" spans="1:3" s="1" customFormat="1" ht="18.75" customHeight="1" x14ac:dyDescent="0.4">
      <c r="A67" s="2" t="s">
        <v>275</v>
      </c>
      <c r="B67" s="2" t="str">
        <f>"尾道市天満町17-8"</f>
        <v>尾道市天満町17-8</v>
      </c>
      <c r="C67" s="3">
        <v>46387</v>
      </c>
    </row>
    <row r="68" spans="1:3" s="1" customFormat="1" ht="18.75" customHeight="1" x14ac:dyDescent="0.4">
      <c r="A68" s="2" t="s">
        <v>44</v>
      </c>
      <c r="B68" s="2" t="str">
        <f>"尾道市土堂2-6-17"</f>
        <v>尾道市土堂2-6-17</v>
      </c>
      <c r="C68" s="3">
        <v>46387</v>
      </c>
    </row>
    <row r="69" spans="1:3" s="1" customFormat="1" ht="18.75" customHeight="1" x14ac:dyDescent="0.4">
      <c r="A69" s="2" t="s">
        <v>239</v>
      </c>
      <c r="B69" s="2" t="str">
        <f>"尾道市美ノ郷町三成1138-1"</f>
        <v>尾道市美ノ郷町三成1138-1</v>
      </c>
      <c r="C69" s="3">
        <v>46387</v>
      </c>
    </row>
    <row r="70" spans="1:3" s="1" customFormat="1" ht="18.75" customHeight="1" x14ac:dyDescent="0.4">
      <c r="A70" s="2" t="s">
        <v>88</v>
      </c>
      <c r="B70" s="2" t="str">
        <f>"尾道市美ノ郷町三成226-5"</f>
        <v>尾道市美ノ郷町三成226-5</v>
      </c>
      <c r="C70" s="3">
        <v>46387</v>
      </c>
    </row>
    <row r="71" spans="1:3" s="1" customFormat="1" ht="18.75" customHeight="1" x14ac:dyDescent="0.4">
      <c r="A71" s="2" t="s">
        <v>109</v>
      </c>
      <c r="B71" s="2" t="str">
        <f>"尾道市平原1-10-23"</f>
        <v>尾道市平原1-10-23</v>
      </c>
      <c r="C71" s="3">
        <v>46387</v>
      </c>
    </row>
    <row r="72" spans="1:3" s="1" customFormat="1" ht="18.75" customHeight="1" x14ac:dyDescent="0.4">
      <c r="A72" s="2" t="s">
        <v>99</v>
      </c>
      <c r="B72" s="2" t="str">
        <f>"府中市鵜飼町37-5"</f>
        <v>府中市鵜飼町37-5</v>
      </c>
      <c r="C72" s="3">
        <v>46387</v>
      </c>
    </row>
    <row r="73" spans="1:3" s="1" customFormat="1" ht="18.75" customHeight="1" x14ac:dyDescent="0.4">
      <c r="A73" s="2" t="s">
        <v>121</v>
      </c>
      <c r="B73" s="2" t="str">
        <f>"府中市鵜飼町555-3"</f>
        <v>府中市鵜飼町555-3</v>
      </c>
      <c r="C73" s="3">
        <v>46387</v>
      </c>
    </row>
    <row r="74" spans="1:3" s="1" customFormat="1" ht="18.75" customHeight="1" x14ac:dyDescent="0.4">
      <c r="A74" s="2" t="s">
        <v>318</v>
      </c>
      <c r="B74" s="2" t="str">
        <f>"府中市上下町上下845-1"</f>
        <v>府中市上下町上下845-1</v>
      </c>
      <c r="C74" s="3">
        <v>46387</v>
      </c>
    </row>
    <row r="75" spans="1:3" s="1" customFormat="1" ht="18.75" customHeight="1" x14ac:dyDescent="0.4">
      <c r="A75" s="2" t="s">
        <v>277</v>
      </c>
      <c r="B75" s="2" t="str">
        <f>"府中市中須町1115-1"</f>
        <v>府中市中須町1115-1</v>
      </c>
      <c r="C75" s="3">
        <v>46387</v>
      </c>
    </row>
    <row r="76" spans="1:3" s="1" customFormat="1" ht="18.75" customHeight="1" x14ac:dyDescent="0.4">
      <c r="A76" s="2" t="s">
        <v>119</v>
      </c>
      <c r="B76" s="2" t="str">
        <f>"府中市中須町1392-2"</f>
        <v>府中市中須町1392-2</v>
      </c>
      <c r="C76" s="3">
        <v>46387</v>
      </c>
    </row>
    <row r="77" spans="1:3" s="1" customFormat="1" ht="18.75" customHeight="1" x14ac:dyDescent="0.4">
      <c r="A77" s="2" t="s">
        <v>132</v>
      </c>
      <c r="B77" s="2" t="str">
        <f>"三次市君田町東入君718-6"</f>
        <v>三次市君田町東入君718-6</v>
      </c>
      <c r="C77" s="3">
        <v>46387</v>
      </c>
    </row>
    <row r="78" spans="1:3" s="1" customFormat="1" ht="18.75" customHeight="1" x14ac:dyDescent="0.4">
      <c r="A78" s="2" t="s">
        <v>144</v>
      </c>
      <c r="B78" s="2" t="str">
        <f>"三次市甲奴町本郷645-1"</f>
        <v>三次市甲奴町本郷645-1</v>
      </c>
      <c r="C78" s="3">
        <v>46387</v>
      </c>
    </row>
    <row r="79" spans="1:3" s="1" customFormat="1" ht="18.75" customHeight="1" x14ac:dyDescent="0.4">
      <c r="A79" s="2" t="s">
        <v>73</v>
      </c>
      <c r="B79" s="2" t="str">
        <f>"三次市甲奴町本郷645-1"</f>
        <v>三次市甲奴町本郷645-1</v>
      </c>
      <c r="C79" s="3">
        <v>46387</v>
      </c>
    </row>
    <row r="80" spans="1:3" s="1" customFormat="1" ht="18.75" customHeight="1" x14ac:dyDescent="0.4">
      <c r="A80" s="2" t="s">
        <v>147</v>
      </c>
      <c r="B80" s="2" t="s">
        <v>146</v>
      </c>
      <c r="C80" s="3">
        <v>46387</v>
      </c>
    </row>
    <row r="81" spans="1:3" s="1" customFormat="1" ht="18.75" customHeight="1" x14ac:dyDescent="0.4">
      <c r="A81" s="2" t="s">
        <v>126</v>
      </c>
      <c r="B81" s="2" t="str">
        <f>"三次市三次町1388-1"</f>
        <v>三次市三次町1388-1</v>
      </c>
      <c r="C81" s="3">
        <v>46387</v>
      </c>
    </row>
    <row r="82" spans="1:3" s="1" customFormat="1" ht="18.75" customHeight="1" x14ac:dyDescent="0.4">
      <c r="A82" s="2" t="s">
        <v>139</v>
      </c>
      <c r="B82" s="2" t="str">
        <f>"三次市三若町2655-4"</f>
        <v>三次市三若町2655-4</v>
      </c>
      <c r="C82" s="3">
        <v>46387</v>
      </c>
    </row>
    <row r="83" spans="1:3" s="1" customFormat="1" ht="18.75" customHeight="1" x14ac:dyDescent="0.4">
      <c r="A83" s="2" t="s">
        <v>72</v>
      </c>
      <c r="B83" s="2" t="str">
        <f>"三次市三良坂町三良坂1096-3"</f>
        <v>三次市三良坂町三良坂1096-3</v>
      </c>
      <c r="C83" s="3">
        <v>46387</v>
      </c>
    </row>
    <row r="84" spans="1:3" s="1" customFormat="1" ht="18.75" customHeight="1" x14ac:dyDescent="0.4">
      <c r="A84" s="2" t="s">
        <v>34</v>
      </c>
      <c r="B84" s="2" t="str">
        <f>"三次市山家町605-20"</f>
        <v>三次市山家町605-20</v>
      </c>
      <c r="C84" s="3">
        <v>46387</v>
      </c>
    </row>
    <row r="85" spans="1:3" s="1" customFormat="1" ht="18.75" customHeight="1" x14ac:dyDescent="0.4">
      <c r="A85" s="2" t="s">
        <v>123</v>
      </c>
      <c r="B85" s="2" t="str">
        <f>"三次市四拾貫町16-2"</f>
        <v>三次市四拾貫町16-2</v>
      </c>
      <c r="C85" s="3">
        <v>46387</v>
      </c>
    </row>
    <row r="86" spans="1:3" s="1" customFormat="1" ht="18.75" customHeight="1" x14ac:dyDescent="0.4">
      <c r="A86" s="2" t="s">
        <v>129</v>
      </c>
      <c r="B86" s="2" t="str">
        <f>"三次市十日市中2-14-33"</f>
        <v>三次市十日市中2-14-33</v>
      </c>
      <c r="C86" s="3">
        <v>46387</v>
      </c>
    </row>
    <row r="87" spans="1:3" s="1" customFormat="1" ht="18.75" customHeight="1" x14ac:dyDescent="0.4">
      <c r="A87" s="2" t="s">
        <v>142</v>
      </c>
      <c r="B87" s="2" t="str">
        <f>"三次市十日市中2-14-5"</f>
        <v>三次市十日市中2-14-5</v>
      </c>
      <c r="C87" s="3">
        <v>46387</v>
      </c>
    </row>
    <row r="88" spans="1:3" s="1" customFormat="1" ht="18.75" customHeight="1" x14ac:dyDescent="0.4">
      <c r="A88" s="2" t="s">
        <v>135</v>
      </c>
      <c r="B88" s="2" t="str">
        <f>"三次市十日市東1-11-5"</f>
        <v>三次市十日市東1-11-5</v>
      </c>
      <c r="C88" s="3">
        <v>46387</v>
      </c>
    </row>
    <row r="89" spans="1:3" s="1" customFormat="1" ht="18.75" customHeight="1" x14ac:dyDescent="0.4">
      <c r="A89" s="2" t="s">
        <v>38</v>
      </c>
      <c r="B89" s="2" t="str">
        <f>"三次市十日市東2-3-18"</f>
        <v>三次市十日市東2-3-18</v>
      </c>
      <c r="C89" s="3">
        <v>46387</v>
      </c>
    </row>
    <row r="90" spans="1:3" s="1" customFormat="1" ht="18.75" customHeight="1" x14ac:dyDescent="0.4">
      <c r="A90" s="2" t="s">
        <v>322</v>
      </c>
      <c r="B90" s="2" t="str">
        <f>"三次市十日市東3-14-1"</f>
        <v>三次市十日市東3-14-1</v>
      </c>
      <c r="C90" s="3">
        <v>47208</v>
      </c>
    </row>
    <row r="91" spans="1:3" s="1" customFormat="1" ht="18.75" customHeight="1" x14ac:dyDescent="0.4">
      <c r="A91" s="2" t="s">
        <v>1</v>
      </c>
      <c r="B91" s="2" t="str">
        <f>"三次市十日市東3-16-1"</f>
        <v>三次市十日市東3-16-1</v>
      </c>
      <c r="C91" s="3">
        <v>46387</v>
      </c>
    </row>
    <row r="92" spans="1:3" s="1" customFormat="1" ht="18.75" customHeight="1" x14ac:dyDescent="0.4">
      <c r="A92" s="2" t="s">
        <v>149</v>
      </c>
      <c r="B92" s="2" t="str">
        <f>"三次市十日市東4-1-30"</f>
        <v>三次市十日市東4-1-30</v>
      </c>
      <c r="C92" s="3">
        <v>46387</v>
      </c>
    </row>
    <row r="93" spans="1:3" s="1" customFormat="1" ht="18.75" customHeight="1" x14ac:dyDescent="0.4">
      <c r="A93" s="2" t="s">
        <v>130</v>
      </c>
      <c r="B93" s="2" t="str">
        <f>"三次市十日市東4-3-10"</f>
        <v>三次市十日市東4-3-10</v>
      </c>
      <c r="C93" s="3">
        <v>46387</v>
      </c>
    </row>
    <row r="94" spans="1:3" s="1" customFormat="1" ht="18.75" customHeight="1" x14ac:dyDescent="0.4">
      <c r="A94" s="2" t="s">
        <v>105</v>
      </c>
      <c r="B94" s="2" t="str">
        <f>"三次市十日市東4-3-6"</f>
        <v>三次市十日市東4-3-6</v>
      </c>
      <c r="C94" s="3">
        <v>46387</v>
      </c>
    </row>
    <row r="95" spans="1:3" s="1" customFormat="1" ht="18.75" customHeight="1" x14ac:dyDescent="0.4">
      <c r="A95" s="2" t="s">
        <v>89</v>
      </c>
      <c r="B95" s="2" t="s">
        <v>141</v>
      </c>
      <c r="C95" s="3">
        <v>46387</v>
      </c>
    </row>
    <row r="96" spans="1:3" s="1" customFormat="1" ht="18.75" customHeight="1" x14ac:dyDescent="0.4">
      <c r="A96" s="2" t="s">
        <v>278</v>
      </c>
      <c r="B96" s="2" t="s">
        <v>141</v>
      </c>
      <c r="C96" s="3">
        <v>46387</v>
      </c>
    </row>
    <row r="97" spans="1:3" s="1" customFormat="1" ht="18.75" customHeight="1" x14ac:dyDescent="0.4">
      <c r="A97" s="2" t="s">
        <v>124</v>
      </c>
      <c r="B97" s="2" t="str">
        <f>"三次市南畑敷町77-1"</f>
        <v>三次市南畑敷町77-1</v>
      </c>
      <c r="C97" s="3">
        <v>46387</v>
      </c>
    </row>
    <row r="98" spans="1:3" s="1" customFormat="1" ht="18.75" customHeight="1" x14ac:dyDescent="0.4">
      <c r="A98" s="2" t="s">
        <v>156</v>
      </c>
      <c r="B98" s="2" t="s">
        <v>157</v>
      </c>
      <c r="C98" s="3">
        <v>46387</v>
      </c>
    </row>
    <row r="99" spans="1:3" s="1" customFormat="1" ht="18.75" customHeight="1" x14ac:dyDescent="0.4">
      <c r="A99" s="2" t="s">
        <v>154</v>
      </c>
      <c r="B99" s="2" t="s">
        <v>155</v>
      </c>
      <c r="C99" s="3">
        <v>46387</v>
      </c>
    </row>
    <row r="100" spans="1:3" s="1" customFormat="1" ht="18.75" customHeight="1" x14ac:dyDescent="0.4">
      <c r="A100" s="2" t="s">
        <v>158</v>
      </c>
      <c r="B100" s="2" t="str">
        <f>"庄原市西本町2-12-9"</f>
        <v>庄原市西本町2-12-9</v>
      </c>
      <c r="C100" s="3">
        <v>47483</v>
      </c>
    </row>
    <row r="101" spans="1:3" s="1" customFormat="1" ht="18.75" customHeight="1" x14ac:dyDescent="0.4">
      <c r="A101" s="2" t="s">
        <v>53</v>
      </c>
      <c r="B101" s="2" t="str">
        <f>"庄原市西本町2-15-31"</f>
        <v>庄原市西本町2-15-31</v>
      </c>
      <c r="C101" s="3">
        <v>46387</v>
      </c>
    </row>
    <row r="102" spans="1:3" s="1" customFormat="1" ht="18.75" customHeight="1" x14ac:dyDescent="0.4">
      <c r="A102" s="2" t="s">
        <v>152</v>
      </c>
      <c r="B102" s="2" t="str">
        <f>"庄原市西本町2-7-10"</f>
        <v>庄原市西本町2-7-10</v>
      </c>
      <c r="C102" s="3">
        <v>46387</v>
      </c>
    </row>
    <row r="103" spans="1:3" s="1" customFormat="1" ht="18.75" customHeight="1" x14ac:dyDescent="0.4">
      <c r="A103" s="2" t="s">
        <v>153</v>
      </c>
      <c r="B103" s="2" t="s">
        <v>131</v>
      </c>
      <c r="C103" s="3">
        <v>47330</v>
      </c>
    </row>
    <row r="104" spans="1:3" s="1" customFormat="1" ht="18.75" customHeight="1" x14ac:dyDescent="0.4">
      <c r="A104" s="2" t="s">
        <v>245</v>
      </c>
      <c r="B104" s="2" t="s">
        <v>131</v>
      </c>
      <c r="C104" s="3">
        <v>46387</v>
      </c>
    </row>
    <row r="105" spans="1:3" s="1" customFormat="1" ht="18.75" customHeight="1" x14ac:dyDescent="0.4">
      <c r="A105" s="2" t="s">
        <v>193</v>
      </c>
      <c r="B105" s="2" t="str">
        <f>"庄原市中本町1-4-1"</f>
        <v>庄原市中本町1-4-1</v>
      </c>
      <c r="C105" s="3">
        <v>46387</v>
      </c>
    </row>
    <row r="106" spans="1:3" s="1" customFormat="1" ht="18.75" customHeight="1" x14ac:dyDescent="0.4">
      <c r="A106" s="2" t="s">
        <v>159</v>
      </c>
      <c r="B106" s="2" t="str">
        <f>"庄原市中本町1-7-5"</f>
        <v>庄原市中本町1-7-5</v>
      </c>
      <c r="C106" s="3">
        <v>45900</v>
      </c>
    </row>
    <row r="107" spans="1:3" s="1" customFormat="1" ht="18.75" customHeight="1" x14ac:dyDescent="0.4">
      <c r="A107" s="2" t="s">
        <v>20</v>
      </c>
      <c r="B107" s="2" t="str">
        <f>"庄原市中本町2-2-12"</f>
        <v>庄原市中本町2-2-12</v>
      </c>
      <c r="C107" s="3">
        <v>46387</v>
      </c>
    </row>
    <row r="108" spans="1:3" s="1" customFormat="1" ht="18.75" customHeight="1" x14ac:dyDescent="0.4">
      <c r="A108" s="2" t="s">
        <v>212</v>
      </c>
      <c r="B108" s="2" t="str">
        <f>"庄原市東城町小奴可2651-1"</f>
        <v>庄原市東城町小奴可2651-1</v>
      </c>
      <c r="C108" s="3">
        <v>46387</v>
      </c>
    </row>
    <row r="109" spans="1:3" s="1" customFormat="1" ht="18.75" customHeight="1" x14ac:dyDescent="0.4">
      <c r="A109" s="2" t="s">
        <v>138</v>
      </c>
      <c r="B109" s="2" t="s">
        <v>319</v>
      </c>
      <c r="C109" s="3">
        <v>46387</v>
      </c>
    </row>
    <row r="110" spans="1:3" s="1" customFormat="1" ht="18.75" customHeight="1" x14ac:dyDescent="0.4">
      <c r="A110" s="2" t="s">
        <v>257</v>
      </c>
      <c r="B110" s="2" t="str">
        <f>"庄原市東城町川東1463-1"</f>
        <v>庄原市東城町川東1463-1</v>
      </c>
      <c r="C110" s="3">
        <v>46387</v>
      </c>
    </row>
    <row r="111" spans="1:3" s="1" customFormat="1" ht="18.75" customHeight="1" x14ac:dyDescent="0.4">
      <c r="A111" s="2" t="s">
        <v>320</v>
      </c>
      <c r="B111" s="2" t="s">
        <v>321</v>
      </c>
      <c r="C111" s="3">
        <v>46387</v>
      </c>
    </row>
    <row r="112" spans="1:3" s="1" customFormat="1" ht="18.75" customHeight="1" x14ac:dyDescent="0.4">
      <c r="A112" s="2" t="s">
        <v>279</v>
      </c>
      <c r="B112" s="2" t="str">
        <f>"庄原市東城町東城75-3"</f>
        <v>庄原市東城町東城75-3</v>
      </c>
      <c r="C112" s="3">
        <v>46387</v>
      </c>
    </row>
    <row r="113" spans="1:3" s="1" customFormat="1" ht="18.75" customHeight="1" x14ac:dyDescent="0.4">
      <c r="A113" s="2" t="s">
        <v>262</v>
      </c>
      <c r="B113" s="2" t="str">
        <f>"庄原市板橋町165-6"</f>
        <v>庄原市板橋町165-6</v>
      </c>
      <c r="C113" s="3">
        <v>46387</v>
      </c>
    </row>
    <row r="114" spans="1:3" s="1" customFormat="1" ht="18.75" customHeight="1" x14ac:dyDescent="0.4">
      <c r="A114" s="2" t="s">
        <v>258</v>
      </c>
      <c r="B114" s="2" t="str">
        <f>"大竹市玖波4-1-1"</f>
        <v>大竹市玖波4-1-1</v>
      </c>
      <c r="C114" s="3">
        <v>46387</v>
      </c>
    </row>
    <row r="115" spans="1:3" s="1" customFormat="1" ht="18.75" customHeight="1" x14ac:dyDescent="0.4">
      <c r="A115" s="2" t="s">
        <v>161</v>
      </c>
      <c r="B115" s="2" t="str">
        <f>"大竹市新町2-7-1"</f>
        <v>大竹市新町2-7-1</v>
      </c>
      <c r="C115" s="3">
        <v>46387</v>
      </c>
    </row>
    <row r="116" spans="1:3" s="1" customFormat="1" ht="18.75" customHeight="1" x14ac:dyDescent="0.4">
      <c r="A116" s="2" t="s">
        <v>164</v>
      </c>
      <c r="B116" s="2" t="str">
        <f>"大竹市晴海1-4-13-2F"</f>
        <v>大竹市晴海1-4-13-2F</v>
      </c>
      <c r="C116" s="3">
        <v>46873</v>
      </c>
    </row>
    <row r="117" spans="1:3" s="1" customFormat="1" ht="18.75" customHeight="1" x14ac:dyDescent="0.4">
      <c r="A117" s="2" t="s">
        <v>208</v>
      </c>
      <c r="B117" s="2" t="str">
        <f>"大竹市晴海1-6-10-2Ｆ"</f>
        <v>大竹市晴海1-6-10-2Ｆ</v>
      </c>
      <c r="C117" s="3">
        <v>46387</v>
      </c>
    </row>
    <row r="118" spans="1:3" s="1" customFormat="1" ht="18.75" customHeight="1" x14ac:dyDescent="0.4">
      <c r="A118" s="2" t="s">
        <v>162</v>
      </c>
      <c r="B118" s="2" t="str">
        <f>"大竹市西栄2-15-17"</f>
        <v>大竹市西栄2-15-17</v>
      </c>
      <c r="C118" s="3">
        <v>46387</v>
      </c>
    </row>
    <row r="119" spans="1:3" s="1" customFormat="1" ht="18.75" customHeight="1" x14ac:dyDescent="0.4">
      <c r="A119" s="2" t="s">
        <v>76</v>
      </c>
      <c r="B119" s="2" t="str">
        <f>"大竹市西栄3-17-7"</f>
        <v>大竹市西栄3-17-7</v>
      </c>
      <c r="C119" s="3">
        <v>46387</v>
      </c>
    </row>
    <row r="120" spans="1:3" s="1" customFormat="1" ht="18.75" customHeight="1" x14ac:dyDescent="0.4">
      <c r="A120" s="2" t="s">
        <v>280</v>
      </c>
      <c r="B120" s="2" t="str">
        <f>"大竹市油見3-4-3"</f>
        <v>大竹市油見3-4-3</v>
      </c>
      <c r="C120" s="3">
        <v>46387</v>
      </c>
    </row>
    <row r="121" spans="1:3" s="1" customFormat="1" ht="18.75" customHeight="1" x14ac:dyDescent="0.4">
      <c r="A121" s="2" t="s">
        <v>189</v>
      </c>
      <c r="B121" s="2" t="s">
        <v>255</v>
      </c>
      <c r="C121" s="3">
        <v>46387</v>
      </c>
    </row>
    <row r="122" spans="1:3" s="1" customFormat="1" ht="18.75" customHeight="1" x14ac:dyDescent="0.4">
      <c r="A122" s="2" t="s">
        <v>234</v>
      </c>
      <c r="B122" s="2" t="s">
        <v>16</v>
      </c>
      <c r="C122" s="3">
        <v>46387</v>
      </c>
    </row>
    <row r="123" spans="1:3" s="1" customFormat="1" ht="18.75" customHeight="1" x14ac:dyDescent="0.4">
      <c r="A123" s="2" t="s">
        <v>327</v>
      </c>
      <c r="B123" s="2" t="s">
        <v>222</v>
      </c>
      <c r="C123" s="3">
        <v>46387</v>
      </c>
    </row>
    <row r="124" spans="1:3" s="1" customFormat="1" ht="18.75" customHeight="1" x14ac:dyDescent="0.4">
      <c r="A124" s="2" t="s">
        <v>287</v>
      </c>
      <c r="B124" s="2" t="s">
        <v>288</v>
      </c>
      <c r="C124" s="3">
        <v>46387</v>
      </c>
    </row>
    <row r="125" spans="1:3" s="1" customFormat="1" ht="18.75" customHeight="1" x14ac:dyDescent="0.4">
      <c r="A125" s="2" t="s">
        <v>45</v>
      </c>
      <c r="B125" s="2" t="str">
        <f>"東広島市河内町中河内655-1"</f>
        <v>東広島市河内町中河内655-1</v>
      </c>
      <c r="C125" s="3">
        <v>46356</v>
      </c>
    </row>
    <row r="126" spans="1:3" s="1" customFormat="1" ht="18.75" customHeight="1" x14ac:dyDescent="0.4">
      <c r="A126" s="2" t="s">
        <v>65</v>
      </c>
      <c r="B126" s="2" t="str">
        <f>"東広島市高屋高美が丘5-2-1"</f>
        <v>東広島市高屋高美が丘5-2-1</v>
      </c>
      <c r="C126" s="3">
        <v>46387</v>
      </c>
    </row>
    <row r="127" spans="1:3" s="1" customFormat="1" ht="18.75" customHeight="1" x14ac:dyDescent="0.4">
      <c r="A127" s="2" t="s">
        <v>282</v>
      </c>
      <c r="B127" s="2" t="str">
        <f>"東広島市高屋町杵原1296-1"</f>
        <v>東広島市高屋町杵原1296-1</v>
      </c>
      <c r="C127" s="3">
        <v>46387</v>
      </c>
    </row>
    <row r="128" spans="1:3" s="1" customFormat="1" ht="18.75" customHeight="1" x14ac:dyDescent="0.4">
      <c r="A128" s="2" t="s">
        <v>12</v>
      </c>
      <c r="B128" s="2" t="str">
        <f>"東広島市高屋町杵原1347-8"</f>
        <v>東広島市高屋町杵原1347-8</v>
      </c>
      <c r="C128" s="3">
        <v>46387</v>
      </c>
    </row>
    <row r="129" spans="1:3" s="1" customFormat="1" ht="18.75" customHeight="1" x14ac:dyDescent="0.4">
      <c r="A129" s="2" t="s">
        <v>37</v>
      </c>
      <c r="B129" s="2" t="str">
        <f>"東広島市高屋町造賀2957-1"</f>
        <v>東広島市高屋町造賀2957-1</v>
      </c>
      <c r="C129" s="3">
        <v>46507</v>
      </c>
    </row>
    <row r="130" spans="1:3" s="1" customFormat="1" ht="18.75" customHeight="1" x14ac:dyDescent="0.4">
      <c r="A130" s="2" t="s">
        <v>180</v>
      </c>
      <c r="B130" s="2" t="str">
        <f>"東広島市高屋町大畠499-18"</f>
        <v>東広島市高屋町大畠499-18</v>
      </c>
      <c r="C130" s="3">
        <v>46387</v>
      </c>
    </row>
    <row r="131" spans="1:3" s="1" customFormat="1" ht="18.75" customHeight="1" x14ac:dyDescent="0.4">
      <c r="A131" s="2" t="s">
        <v>27</v>
      </c>
      <c r="B131" s="2" t="str">
        <f>"東広島市高屋町中島31-17"</f>
        <v>東広島市高屋町中島31-17</v>
      </c>
      <c r="C131" s="3">
        <v>46630</v>
      </c>
    </row>
    <row r="132" spans="1:3" s="1" customFormat="1" ht="18.75" customHeight="1" x14ac:dyDescent="0.4">
      <c r="A132" s="2" t="s">
        <v>326</v>
      </c>
      <c r="B132" s="2" t="str">
        <f>"東広島市黒瀬町丸山1420-1"</f>
        <v>東広島市黒瀬町丸山1420-1</v>
      </c>
      <c r="C132" s="3">
        <v>46387</v>
      </c>
    </row>
    <row r="133" spans="1:3" s="1" customFormat="1" ht="18.75" customHeight="1" x14ac:dyDescent="0.4">
      <c r="A133" s="2" t="s">
        <v>187</v>
      </c>
      <c r="B133" s="2" t="str">
        <f>"東広島市黒瀬町兼広10-1"</f>
        <v>東広島市黒瀬町兼広10-1</v>
      </c>
      <c r="C133" s="3">
        <v>45869</v>
      </c>
    </row>
    <row r="134" spans="1:3" s="1" customFormat="1" ht="18.75" customHeight="1" x14ac:dyDescent="0.4">
      <c r="A134" s="2" t="s">
        <v>122</v>
      </c>
      <c r="B134" s="2" t="s">
        <v>179</v>
      </c>
      <c r="C134" s="3">
        <v>46387</v>
      </c>
    </row>
    <row r="135" spans="1:3" s="1" customFormat="1" ht="18.75" customHeight="1" x14ac:dyDescent="0.4">
      <c r="A135" s="2" t="s">
        <v>219</v>
      </c>
      <c r="B135" s="2" t="s">
        <v>312</v>
      </c>
      <c r="C135" s="3">
        <v>46387</v>
      </c>
    </row>
    <row r="136" spans="1:3" s="1" customFormat="1" ht="18.75" customHeight="1" x14ac:dyDescent="0.4">
      <c r="A136" s="2" t="s">
        <v>249</v>
      </c>
      <c r="B136" s="2" t="s">
        <v>250</v>
      </c>
      <c r="C136" s="3">
        <v>46387</v>
      </c>
    </row>
    <row r="137" spans="1:3" s="1" customFormat="1" ht="18.75" customHeight="1" x14ac:dyDescent="0.4">
      <c r="A137" s="2" t="s">
        <v>311</v>
      </c>
      <c r="B137" s="2" t="str">
        <f>"東広島市黒瀬町宗近柳国932-1"</f>
        <v>東広島市黒瀬町宗近柳国932-1</v>
      </c>
      <c r="C137" s="3">
        <v>47330</v>
      </c>
    </row>
    <row r="138" spans="1:3" s="1" customFormat="1" ht="18.75" customHeight="1" x14ac:dyDescent="0.4">
      <c r="A138" s="2" t="s">
        <v>217</v>
      </c>
      <c r="B138" s="2" t="s">
        <v>251</v>
      </c>
      <c r="C138" s="3">
        <v>46387</v>
      </c>
    </row>
    <row r="139" spans="1:3" s="1" customFormat="1" ht="18.75" customHeight="1" x14ac:dyDescent="0.4">
      <c r="A139" s="2" t="s">
        <v>260</v>
      </c>
      <c r="B139" s="2" t="s">
        <v>192</v>
      </c>
      <c r="C139" s="3">
        <v>46356</v>
      </c>
    </row>
    <row r="140" spans="1:3" s="1" customFormat="1" ht="18.75" customHeight="1" x14ac:dyDescent="0.4">
      <c r="A140" s="2" t="s">
        <v>195</v>
      </c>
      <c r="B140" s="2" t="s">
        <v>192</v>
      </c>
      <c r="C140" s="3">
        <v>46356</v>
      </c>
    </row>
    <row r="141" spans="1:3" s="1" customFormat="1" ht="18.75" customHeight="1" x14ac:dyDescent="0.4">
      <c r="A141" s="2" t="s">
        <v>134</v>
      </c>
      <c r="B141" s="2" t="str">
        <f>"東広島市寺家駅前14-17-301"</f>
        <v>東広島市寺家駅前14-17-301</v>
      </c>
      <c r="C141" s="3">
        <v>46295</v>
      </c>
    </row>
    <row r="142" spans="1:3" s="1" customFormat="1" ht="18.75" customHeight="1" x14ac:dyDescent="0.4">
      <c r="A142" s="2" t="s">
        <v>163</v>
      </c>
      <c r="B142" s="2" t="str">
        <f>"東広島市西条昭和町13-37"</f>
        <v>東広島市西条昭和町13-37</v>
      </c>
      <c r="C142" s="3">
        <v>46387</v>
      </c>
    </row>
    <row r="143" spans="1:3" s="1" customFormat="1" ht="18.75" customHeight="1" x14ac:dyDescent="0.4">
      <c r="A143" s="2" t="s">
        <v>175</v>
      </c>
      <c r="B143" s="2" t="str">
        <f>"東広島市西条上市町5-5-3F"</f>
        <v>東広島市西条上市町5-5-3F</v>
      </c>
      <c r="C143" s="3">
        <v>46387</v>
      </c>
    </row>
    <row r="144" spans="1:3" s="1" customFormat="1" ht="18.75" customHeight="1" x14ac:dyDescent="0.4">
      <c r="A144" s="2" t="s">
        <v>40</v>
      </c>
      <c r="B144" s="2" t="str">
        <f>"東広島市西条西本町25-29"</f>
        <v>東広島市西条西本町25-29</v>
      </c>
      <c r="C144" s="3">
        <v>46387</v>
      </c>
    </row>
    <row r="145" spans="1:3" s="1" customFormat="1" ht="18.75" customHeight="1" x14ac:dyDescent="0.4">
      <c r="A145" s="2" t="s">
        <v>5</v>
      </c>
      <c r="B145" s="2" t="str">
        <f>"東広島市西条西本町27-28"</f>
        <v>東広島市西条西本町27-28</v>
      </c>
      <c r="C145" s="3">
        <v>46418</v>
      </c>
    </row>
    <row r="146" spans="1:3" s="1" customFormat="1" ht="18.75" customHeight="1" x14ac:dyDescent="0.4">
      <c r="A146" s="2" t="s">
        <v>174</v>
      </c>
      <c r="B146" s="2" t="str">
        <f>"東広島市西条中央3-5-38"</f>
        <v>東広島市西条中央3-5-38</v>
      </c>
      <c r="C146" s="3">
        <v>46387</v>
      </c>
    </row>
    <row r="147" spans="1:3" s="1" customFormat="1" ht="18.75" customHeight="1" x14ac:dyDescent="0.4">
      <c r="A147" s="2" t="s">
        <v>169</v>
      </c>
      <c r="B147" s="2" t="str">
        <f>"東広島市西条中央3-5-6"</f>
        <v>東広島市西条中央3-5-6</v>
      </c>
      <c r="C147" s="3">
        <v>46387</v>
      </c>
    </row>
    <row r="148" spans="1:3" s="1" customFormat="1" ht="18.75" customHeight="1" x14ac:dyDescent="0.4">
      <c r="A148" s="2" t="s">
        <v>286</v>
      </c>
      <c r="B148" s="2" t="str">
        <f>"東広島市西条中央4-4-5"</f>
        <v>東広島市西条中央4-4-5</v>
      </c>
      <c r="C148" s="3">
        <v>46387</v>
      </c>
    </row>
    <row r="149" spans="1:3" s="1" customFormat="1" ht="18.75" customHeight="1" x14ac:dyDescent="0.4">
      <c r="A149" s="2" t="s">
        <v>97</v>
      </c>
      <c r="B149" s="2" t="str">
        <f>"東広島市西条中央5-4-1"</f>
        <v>東広島市西条中央5-4-1</v>
      </c>
      <c r="C149" s="3">
        <v>46387</v>
      </c>
    </row>
    <row r="150" spans="1:3" s="1" customFormat="1" ht="18.75" customHeight="1" x14ac:dyDescent="0.4">
      <c r="A150" s="2" t="s">
        <v>167</v>
      </c>
      <c r="B150" s="2" t="str">
        <f>"東広島市西条中央7-3-45"</f>
        <v>東広島市西条中央7-3-45</v>
      </c>
      <c r="C150" s="3">
        <v>46387</v>
      </c>
    </row>
    <row r="151" spans="1:3" s="1" customFormat="1" ht="18.75" customHeight="1" x14ac:dyDescent="0.4">
      <c r="A151" s="2" t="s">
        <v>94</v>
      </c>
      <c r="B151" s="2" t="str">
        <f>"東広島市西条中央7-3-45"</f>
        <v>東広島市西条中央7-3-45</v>
      </c>
      <c r="C151" s="3">
        <v>47026</v>
      </c>
    </row>
    <row r="152" spans="1:3" s="1" customFormat="1" ht="18.75" customHeight="1" x14ac:dyDescent="0.4">
      <c r="A152" s="2" t="s">
        <v>10</v>
      </c>
      <c r="B152" s="2" t="str">
        <f>"東広島市西条町吉行2135-1"</f>
        <v>東広島市西条町吉行2135-1</v>
      </c>
      <c r="C152" s="3">
        <v>46387</v>
      </c>
    </row>
    <row r="153" spans="1:3" s="1" customFormat="1" ht="18.75" customHeight="1" x14ac:dyDescent="0.4">
      <c r="A153" s="2" t="s">
        <v>171</v>
      </c>
      <c r="B153" s="2" t="s">
        <v>172</v>
      </c>
      <c r="C153" s="3">
        <v>46387</v>
      </c>
    </row>
    <row r="154" spans="1:3" s="1" customFormat="1" ht="18.75" customHeight="1" x14ac:dyDescent="0.4">
      <c r="A154" s="2" t="s">
        <v>115</v>
      </c>
      <c r="B154" s="2" t="str">
        <f>"東広島市西条町御薗宇4281-1"</f>
        <v>東広島市西条町御薗宇4281-1</v>
      </c>
      <c r="C154" s="3">
        <v>46387</v>
      </c>
    </row>
    <row r="155" spans="1:3" s="1" customFormat="1" ht="18.75" customHeight="1" x14ac:dyDescent="0.4">
      <c r="A155" s="2" t="s">
        <v>15</v>
      </c>
      <c r="B155" s="2" t="str">
        <f>"東広島市西条町御薗宇5484-6"</f>
        <v>東広島市西条町御薗宇5484-6</v>
      </c>
      <c r="C155" s="3">
        <v>46387</v>
      </c>
    </row>
    <row r="156" spans="1:3" s="1" customFormat="1" ht="18.75" customHeight="1" x14ac:dyDescent="0.4">
      <c r="A156" s="2" t="s">
        <v>98</v>
      </c>
      <c r="B156" s="2" t="str">
        <f>"東広島市西条町御薗宇下中筋1905-4"</f>
        <v>東広島市西条町御薗宇下中筋1905-4</v>
      </c>
      <c r="C156" s="3">
        <v>46387</v>
      </c>
    </row>
    <row r="157" spans="1:3" s="1" customFormat="1" ht="18.75" customHeight="1" x14ac:dyDescent="0.4">
      <c r="A157" s="2" t="s">
        <v>184</v>
      </c>
      <c r="B157" s="2" t="s">
        <v>58</v>
      </c>
      <c r="C157" s="3">
        <v>47603</v>
      </c>
    </row>
    <row r="158" spans="1:3" s="1" customFormat="1" ht="18.75" customHeight="1" x14ac:dyDescent="0.4">
      <c r="A158" s="2" t="s">
        <v>186</v>
      </c>
      <c r="B158" s="2" t="str">
        <f>"東広島市西条町寺家5022-1"</f>
        <v>東広島市西条町寺家5022-1</v>
      </c>
      <c r="C158" s="3">
        <v>45777</v>
      </c>
    </row>
    <row r="159" spans="1:3" s="1" customFormat="1" ht="18.75" customHeight="1" x14ac:dyDescent="0.4">
      <c r="A159" s="2" t="s">
        <v>259</v>
      </c>
      <c r="B159" s="2" t="s">
        <v>6</v>
      </c>
      <c r="C159" s="3">
        <v>46387</v>
      </c>
    </row>
    <row r="160" spans="1:3" s="1" customFormat="1" ht="18.75" customHeight="1" x14ac:dyDescent="0.4">
      <c r="A160" s="2" t="s">
        <v>185</v>
      </c>
      <c r="B160" s="2" t="str">
        <f>"東広島市西条町寺家5284-1"</f>
        <v>東広島市西条町寺家5284-1</v>
      </c>
      <c r="C160" s="3">
        <v>47573</v>
      </c>
    </row>
    <row r="161" spans="1:3" s="1" customFormat="1" ht="18.75" customHeight="1" x14ac:dyDescent="0.4">
      <c r="A161" s="2" t="s">
        <v>183</v>
      </c>
      <c r="B161" s="2" t="str">
        <f>"東広島市西条町寺家6621-1"</f>
        <v>東広島市西条町寺家6621-1</v>
      </c>
      <c r="C161" s="3">
        <v>46387</v>
      </c>
    </row>
    <row r="162" spans="1:3" s="1" customFormat="1" ht="18.75" customHeight="1" x14ac:dyDescent="0.4">
      <c r="A162" s="2" t="s">
        <v>61</v>
      </c>
      <c r="B162" s="2" t="s">
        <v>3</v>
      </c>
      <c r="C162" s="3">
        <v>46387</v>
      </c>
    </row>
    <row r="163" spans="1:3" s="1" customFormat="1" ht="18.75" customHeight="1" x14ac:dyDescent="0.4">
      <c r="A163" s="2" t="s">
        <v>160</v>
      </c>
      <c r="B163" s="2" t="str">
        <f>"東広島市西条町寺家7432-1"</f>
        <v>東広島市西条町寺家7432-1</v>
      </c>
      <c r="C163" s="3">
        <v>47422</v>
      </c>
    </row>
    <row r="164" spans="1:3" s="1" customFormat="1" ht="18.75" customHeight="1" x14ac:dyDescent="0.4">
      <c r="A164" s="2" t="s">
        <v>4</v>
      </c>
      <c r="B164" s="2" t="str">
        <f>"東広島市西条町寺家7938-4"</f>
        <v>東広島市西条町寺家7938-4</v>
      </c>
      <c r="C164" s="3">
        <v>46387</v>
      </c>
    </row>
    <row r="165" spans="1:3" s="1" customFormat="1" ht="18.75" customHeight="1" x14ac:dyDescent="0.4">
      <c r="A165" s="2" t="s">
        <v>176</v>
      </c>
      <c r="B165" s="2" t="str">
        <f>"東広島市西条町助実1182-1"</f>
        <v>東広島市西条町助実1182-1</v>
      </c>
      <c r="C165" s="3">
        <v>47057</v>
      </c>
    </row>
    <row r="166" spans="1:3" s="1" customFormat="1" ht="18.75" customHeight="1" x14ac:dyDescent="0.4">
      <c r="A166" s="2" t="s">
        <v>32</v>
      </c>
      <c r="B166" s="2" t="str">
        <f>"東広島市西条町田口295-3"</f>
        <v>東広島市西条町田口295-3</v>
      </c>
      <c r="C166" s="3">
        <v>46387</v>
      </c>
    </row>
    <row r="167" spans="1:3" s="1" customFormat="1" ht="18.75" customHeight="1" x14ac:dyDescent="0.4">
      <c r="A167" s="2" t="s">
        <v>283</v>
      </c>
      <c r="B167" s="2" t="str">
        <f>"東広島市西条町田口295-3"</f>
        <v>東広島市西条町田口295-3</v>
      </c>
      <c r="C167" s="3">
        <v>46387</v>
      </c>
    </row>
    <row r="168" spans="1:3" s="1" customFormat="1" ht="18.75" customHeight="1" x14ac:dyDescent="0.4">
      <c r="A168" s="2" t="s">
        <v>221</v>
      </c>
      <c r="B168" s="2" t="str">
        <f>"東広島市西条土与丸1-5-26"</f>
        <v>東広島市西条土与丸1-5-26</v>
      </c>
      <c r="C168" s="3">
        <v>46387</v>
      </c>
    </row>
    <row r="169" spans="1:3" s="1" customFormat="1" ht="18.75" customHeight="1" x14ac:dyDescent="0.4">
      <c r="A169" s="2" t="s">
        <v>68</v>
      </c>
      <c r="B169" s="2" t="str">
        <f>"東広島市西条土与丸5-9-33"</f>
        <v>東広島市西条土与丸5-9-33</v>
      </c>
      <c r="C169" s="3">
        <v>47542</v>
      </c>
    </row>
    <row r="170" spans="1:3" s="1" customFormat="1" ht="18.75" customHeight="1" x14ac:dyDescent="0.4">
      <c r="A170" s="2" t="s">
        <v>170</v>
      </c>
      <c r="B170" s="2" t="str">
        <f>"東広島市西条土与丸5-9-34"</f>
        <v>東広島市西条土与丸5-9-34</v>
      </c>
      <c r="C170" s="3">
        <v>46387</v>
      </c>
    </row>
    <row r="171" spans="1:3" s="1" customFormat="1" ht="18.75" customHeight="1" x14ac:dyDescent="0.4">
      <c r="A171" s="2" t="s">
        <v>178</v>
      </c>
      <c r="B171" s="2" t="str">
        <f>"東広島市西条土与丸5-9-6"</f>
        <v>東広島市西条土与丸5-9-6</v>
      </c>
      <c r="C171" s="3">
        <v>46387</v>
      </c>
    </row>
    <row r="172" spans="1:3" s="1" customFormat="1" ht="18.75" customHeight="1" x14ac:dyDescent="0.4">
      <c r="A172" s="2" t="s">
        <v>50</v>
      </c>
      <c r="B172" s="2" t="str">
        <f>"東広島市西条本町12-2-2F"</f>
        <v>東広島市西条本町12-2-2F</v>
      </c>
      <c r="C172" s="3">
        <v>47087</v>
      </c>
    </row>
    <row r="173" spans="1:3" s="1" customFormat="1" ht="18.75" customHeight="1" x14ac:dyDescent="0.4">
      <c r="A173" s="2" t="s">
        <v>211</v>
      </c>
      <c r="B173" s="2" t="str">
        <f>"東広島市八本松西1-12-22"</f>
        <v>東広島市八本松西1-12-22</v>
      </c>
      <c r="C173" s="3">
        <v>46387</v>
      </c>
    </row>
    <row r="174" spans="1:3" s="1" customFormat="1" ht="18.75" customHeight="1" x14ac:dyDescent="0.4">
      <c r="A174" s="2" t="s">
        <v>91</v>
      </c>
      <c r="B174" s="2" t="s">
        <v>93</v>
      </c>
      <c r="C174" s="3">
        <v>45747</v>
      </c>
    </row>
    <row r="175" spans="1:3" s="1" customFormat="1" ht="18.75" customHeight="1" x14ac:dyDescent="0.4">
      <c r="A175" s="2" t="s">
        <v>28</v>
      </c>
      <c r="B175" s="2" t="s">
        <v>166</v>
      </c>
      <c r="C175" s="3">
        <v>46387</v>
      </c>
    </row>
    <row r="176" spans="1:3" s="1" customFormat="1" ht="18.75" customHeight="1" x14ac:dyDescent="0.4">
      <c r="A176" s="2" t="s">
        <v>127</v>
      </c>
      <c r="B176" s="2" t="str">
        <f>"東広島市八本松東3-9-30"</f>
        <v>東広島市八本松東3-9-30</v>
      </c>
      <c r="C176" s="3">
        <v>46387</v>
      </c>
    </row>
    <row r="177" spans="1:3" s="1" customFormat="1" ht="18.75" customHeight="1" x14ac:dyDescent="0.4">
      <c r="A177" s="2" t="s">
        <v>285</v>
      </c>
      <c r="B177" s="2" t="str">
        <f>"東広島市八本松東6-11-15"</f>
        <v>東広島市八本松東6-11-15</v>
      </c>
      <c r="C177" s="3">
        <v>46387</v>
      </c>
    </row>
    <row r="178" spans="1:3" s="1" customFormat="1" ht="18.75" customHeight="1" x14ac:dyDescent="0.4">
      <c r="A178" s="2" t="s">
        <v>284</v>
      </c>
      <c r="B178" s="2" t="str">
        <f>"東広島市八本松南2-2-8"</f>
        <v>東広島市八本松南2-2-8</v>
      </c>
      <c r="C178" s="3">
        <v>46387</v>
      </c>
    </row>
    <row r="179" spans="1:3" s="1" customFormat="1" ht="18.75" customHeight="1" x14ac:dyDescent="0.4">
      <c r="A179" s="2" t="s">
        <v>116</v>
      </c>
      <c r="B179" s="2" t="str">
        <f>"東広島市八本松南2-4-15"</f>
        <v>東広島市八本松南2-4-15</v>
      </c>
      <c r="C179" s="3">
        <v>46387</v>
      </c>
    </row>
    <row r="180" spans="1:3" s="1" customFormat="1" ht="18.75" customHeight="1" x14ac:dyDescent="0.4">
      <c r="A180" s="2" t="s">
        <v>213</v>
      </c>
      <c r="B180" s="2" t="str">
        <f>"東広島市八本松南4-1-28"</f>
        <v>東広島市八本松南4-1-28</v>
      </c>
      <c r="C180" s="3">
        <v>46387</v>
      </c>
    </row>
    <row r="181" spans="1:3" s="1" customFormat="1" ht="18.75" customHeight="1" x14ac:dyDescent="0.4">
      <c r="A181" s="2" t="s">
        <v>177</v>
      </c>
      <c r="B181" s="2" t="str">
        <f>"東広島市八本松南5-9-14"</f>
        <v>東広島市八本松南5-9-14</v>
      </c>
      <c r="C181" s="3">
        <v>46387</v>
      </c>
    </row>
    <row r="182" spans="1:3" s="1" customFormat="1" ht="18.75" customHeight="1" x14ac:dyDescent="0.4">
      <c r="A182" s="2" t="s">
        <v>137</v>
      </c>
      <c r="B182" s="2" t="str">
        <f>"東広島市八本松飯田6-16-12"</f>
        <v>東広島市八本松飯田6-16-12</v>
      </c>
      <c r="C182" s="3">
        <v>45565</v>
      </c>
    </row>
    <row r="183" spans="1:3" s="1" customFormat="1" ht="18.75" customHeight="1" x14ac:dyDescent="0.4">
      <c r="A183" s="2" t="s">
        <v>313</v>
      </c>
      <c r="B183" s="2" t="str">
        <f>"東広島市福富町久芳3700-1"</f>
        <v>東広島市福富町久芳3700-1</v>
      </c>
      <c r="C183" s="3">
        <v>46387</v>
      </c>
    </row>
    <row r="184" spans="1:3" s="1" customFormat="1" ht="18.75" customHeight="1" x14ac:dyDescent="0.4">
      <c r="A184" s="2" t="s">
        <v>200</v>
      </c>
      <c r="B184" s="2" t="str">
        <f>"廿日市市阿品3-1-6"</f>
        <v>廿日市市阿品3-1-6</v>
      </c>
      <c r="C184" s="3">
        <v>46387</v>
      </c>
    </row>
    <row r="185" spans="1:3" s="1" customFormat="1" ht="18.75" customHeight="1" x14ac:dyDescent="0.4">
      <c r="A185" s="2" t="s">
        <v>8</v>
      </c>
      <c r="B185" s="2" t="str">
        <f>"廿日市市阿品3-1-6"</f>
        <v>廿日市市阿品3-1-6</v>
      </c>
      <c r="C185" s="3">
        <v>46387</v>
      </c>
    </row>
    <row r="186" spans="1:3" s="1" customFormat="1" ht="18.75" customHeight="1" x14ac:dyDescent="0.4">
      <c r="A186" s="2" t="s">
        <v>86</v>
      </c>
      <c r="B186" s="2" t="str">
        <f>"廿日市市阿品4-51-26"</f>
        <v>廿日市市阿品4-51-26</v>
      </c>
      <c r="C186" s="3">
        <v>46904</v>
      </c>
    </row>
    <row r="187" spans="1:3" s="1" customFormat="1" ht="18.75" customHeight="1" x14ac:dyDescent="0.4">
      <c r="A187" s="2" t="s">
        <v>54</v>
      </c>
      <c r="B187" s="2" t="str">
        <f>"廿日市市阿品台4-1-26"</f>
        <v>廿日市市阿品台4-1-26</v>
      </c>
      <c r="C187" s="3">
        <v>46387</v>
      </c>
    </row>
    <row r="188" spans="1:3" s="1" customFormat="1" ht="18.75" customHeight="1" x14ac:dyDescent="0.4">
      <c r="A188" s="2" t="s">
        <v>191</v>
      </c>
      <c r="B188" s="2" t="str">
        <f>"廿日市市駅前11-3"</f>
        <v>廿日市市駅前11-3</v>
      </c>
      <c r="C188" s="3">
        <v>46387</v>
      </c>
    </row>
    <row r="189" spans="1:3" s="1" customFormat="1" ht="18.75" customHeight="1" x14ac:dyDescent="0.4">
      <c r="A189" s="2" t="s">
        <v>205</v>
      </c>
      <c r="B189" s="2" t="str">
        <f>"廿日市市駅前4-28"</f>
        <v>廿日市市駅前4-28</v>
      </c>
      <c r="C189" s="3">
        <v>46507</v>
      </c>
    </row>
    <row r="190" spans="1:3" s="1" customFormat="1" ht="18.75" customHeight="1" x14ac:dyDescent="0.4">
      <c r="A190" s="2" t="s">
        <v>300</v>
      </c>
      <c r="B190" s="2" t="str">
        <f>"廿日市市塩屋2-4-5"</f>
        <v>廿日市市塩屋2-4-5</v>
      </c>
      <c r="C190" s="3">
        <v>46387</v>
      </c>
    </row>
    <row r="191" spans="1:3" s="1" customFormat="1" ht="18.75" customHeight="1" x14ac:dyDescent="0.4">
      <c r="A191" s="2" t="s">
        <v>33</v>
      </c>
      <c r="B191" s="2" t="str">
        <f>"廿日市市沖塩屋4-4-51"</f>
        <v>廿日市市沖塩屋4-4-51</v>
      </c>
      <c r="C191" s="3">
        <v>46387</v>
      </c>
    </row>
    <row r="192" spans="1:3" s="1" customFormat="1" ht="18.75" customHeight="1" x14ac:dyDescent="0.4">
      <c r="A192" s="2" t="s">
        <v>202</v>
      </c>
      <c r="B192" s="2" t="str">
        <f>"廿日市市下平良1-3-36-301"</f>
        <v>廿日市市下平良1-3-36-301</v>
      </c>
      <c r="C192" s="3">
        <v>46387</v>
      </c>
    </row>
    <row r="193" spans="1:3" s="1" customFormat="1" ht="18.75" customHeight="1" x14ac:dyDescent="0.4">
      <c r="A193" s="2" t="s">
        <v>291</v>
      </c>
      <c r="B193" s="2" t="str">
        <f>"廿日市市下平良2-2-1"</f>
        <v>廿日市市下平良2-2-1</v>
      </c>
      <c r="C193" s="3">
        <v>47299</v>
      </c>
    </row>
    <row r="194" spans="1:3" s="1" customFormat="1" ht="18.75" customHeight="1" x14ac:dyDescent="0.4">
      <c r="A194" s="2" t="s">
        <v>241</v>
      </c>
      <c r="B194" s="2" t="str">
        <f>"廿日市市丸石2-3-35"</f>
        <v>廿日市市丸石2-3-35</v>
      </c>
      <c r="C194" s="3">
        <v>47483</v>
      </c>
    </row>
    <row r="195" spans="1:3" s="1" customFormat="1" ht="18.75" customHeight="1" x14ac:dyDescent="0.4">
      <c r="A195" s="2" t="s">
        <v>77</v>
      </c>
      <c r="B195" s="2" t="str">
        <f>"廿日市市吉和1771-1"</f>
        <v>廿日市市吉和1771-1</v>
      </c>
      <c r="C195" s="3">
        <v>46418</v>
      </c>
    </row>
    <row r="196" spans="1:3" s="1" customFormat="1" ht="18.75" customHeight="1" x14ac:dyDescent="0.4">
      <c r="A196" s="2" t="s">
        <v>107</v>
      </c>
      <c r="B196" s="2" t="str">
        <f>"廿日市市宮島口西2-7-16"</f>
        <v>廿日市市宮島口西2-7-16</v>
      </c>
      <c r="C196" s="3">
        <v>46387</v>
      </c>
    </row>
    <row r="197" spans="1:3" s="1" customFormat="1" ht="18.75" customHeight="1" x14ac:dyDescent="0.4">
      <c r="A197" s="2" t="s">
        <v>204</v>
      </c>
      <c r="B197" s="2" t="str">
        <f>"廿日市市宮島町1185-1"</f>
        <v>廿日市市宮島町1185-1</v>
      </c>
      <c r="C197" s="3">
        <v>46387</v>
      </c>
    </row>
    <row r="198" spans="1:3" s="1" customFormat="1" ht="18.75" customHeight="1" x14ac:dyDescent="0.4">
      <c r="A198" s="2" t="s">
        <v>252</v>
      </c>
      <c r="B198" s="2" t="str">
        <f>"廿日市市宮内1057-1"</f>
        <v>廿日市市宮内1057-1</v>
      </c>
      <c r="C198" s="3">
        <v>46387</v>
      </c>
    </row>
    <row r="199" spans="1:3" s="1" customFormat="1" ht="18.75" customHeight="1" x14ac:dyDescent="0.4">
      <c r="A199" s="2" t="s">
        <v>289</v>
      </c>
      <c r="B199" s="2" t="str">
        <f>"廿日市市宮内1097-2"</f>
        <v>廿日市市宮内1097-2</v>
      </c>
      <c r="C199" s="3">
        <v>46387</v>
      </c>
    </row>
    <row r="200" spans="1:3" s="1" customFormat="1" ht="18.75" customHeight="1" x14ac:dyDescent="0.4">
      <c r="A200" s="2" t="s">
        <v>263</v>
      </c>
      <c r="B200" s="2" t="str">
        <f>"廿日市市宮内4-10-10"</f>
        <v>廿日市市宮内4-10-10</v>
      </c>
      <c r="C200" s="3">
        <v>46387</v>
      </c>
    </row>
    <row r="201" spans="1:3" s="1" customFormat="1" ht="18.75" customHeight="1" x14ac:dyDescent="0.4">
      <c r="A201" s="2" t="s">
        <v>209</v>
      </c>
      <c r="B201" s="2" t="str">
        <f>"廿日市市宮内4478-1"</f>
        <v>廿日市市宮内4478-1</v>
      </c>
      <c r="C201" s="3">
        <v>47483</v>
      </c>
    </row>
    <row r="202" spans="1:3" s="1" customFormat="1" ht="18.75" customHeight="1" x14ac:dyDescent="0.4">
      <c r="A202" s="2" t="s">
        <v>143</v>
      </c>
      <c r="B202" s="2" t="str">
        <f>"廿日市市串戸1-9-41-2"</f>
        <v>廿日市市串戸1-9-41-2</v>
      </c>
      <c r="C202" s="3">
        <v>46387</v>
      </c>
    </row>
    <row r="203" spans="1:3" s="1" customFormat="1" ht="18.75" customHeight="1" x14ac:dyDescent="0.4">
      <c r="A203" s="2" t="s">
        <v>196</v>
      </c>
      <c r="B203" s="2" t="str">
        <f>"廿日市市串戸2-17-4"</f>
        <v>廿日市市串戸2-17-4</v>
      </c>
      <c r="C203" s="3">
        <v>46387</v>
      </c>
    </row>
    <row r="204" spans="1:3" s="1" customFormat="1" ht="18.75" customHeight="1" x14ac:dyDescent="0.4">
      <c r="A204" s="2" t="s">
        <v>39</v>
      </c>
      <c r="B204" s="2" t="str">
        <f>"廿日市市串戸5-1-37"</f>
        <v>廿日市市串戸5-1-37</v>
      </c>
      <c r="C204" s="3">
        <v>46387</v>
      </c>
    </row>
    <row r="205" spans="1:3" s="1" customFormat="1" ht="18.75" customHeight="1" x14ac:dyDescent="0.4">
      <c r="A205" s="2" t="s">
        <v>198</v>
      </c>
      <c r="B205" s="2" t="str">
        <f>"廿日市市原926-1"</f>
        <v>廿日市市原926-1</v>
      </c>
      <c r="C205" s="3">
        <v>47330</v>
      </c>
    </row>
    <row r="206" spans="1:3" s="1" customFormat="1" ht="18.75" customHeight="1" x14ac:dyDescent="0.4">
      <c r="A206" s="2" t="s">
        <v>207</v>
      </c>
      <c r="B206" s="2" t="str">
        <f>"廿日市市佐方4-4-13"</f>
        <v>廿日市市佐方4-4-13</v>
      </c>
      <c r="C206" s="3">
        <v>46387</v>
      </c>
    </row>
    <row r="207" spans="1:3" s="1" customFormat="1" ht="18.75" customHeight="1" x14ac:dyDescent="0.4">
      <c r="A207" s="2" t="s">
        <v>210</v>
      </c>
      <c r="B207" s="2" t="str">
        <f>"廿日市市山陽園8-19"</f>
        <v>廿日市市山陽園8-19</v>
      </c>
      <c r="C207" s="3">
        <v>46112</v>
      </c>
    </row>
    <row r="208" spans="1:3" s="1" customFormat="1" ht="18.75" customHeight="1" x14ac:dyDescent="0.4">
      <c r="A208" s="2" t="s">
        <v>201</v>
      </c>
      <c r="B208" s="2" t="str">
        <f>"廿日市市上平良122-1"</f>
        <v>廿日市市上平良122-1</v>
      </c>
      <c r="C208" s="3">
        <v>46387</v>
      </c>
    </row>
    <row r="209" spans="1:3" s="1" customFormat="1" ht="18.75" customHeight="1" x14ac:dyDescent="0.4">
      <c r="A209" s="2" t="s">
        <v>197</v>
      </c>
      <c r="B209" s="2" t="str">
        <f>"廿日市市上平良358-1"</f>
        <v>廿日市市上平良358-1</v>
      </c>
      <c r="C209" s="3">
        <v>46387</v>
      </c>
    </row>
    <row r="210" spans="1:3" s="1" customFormat="1" ht="18.75" customHeight="1" x14ac:dyDescent="0.4">
      <c r="A210" s="2" t="s">
        <v>290</v>
      </c>
      <c r="B210" s="2" t="str">
        <f>"廿日市市新宮1-2-26"</f>
        <v>廿日市市新宮1-2-26</v>
      </c>
      <c r="C210" s="3">
        <v>46387</v>
      </c>
    </row>
    <row r="211" spans="1:3" s="1" customFormat="1" ht="18.75" customHeight="1" x14ac:dyDescent="0.4">
      <c r="A211" s="2" t="s">
        <v>165</v>
      </c>
      <c r="B211" s="2" t="str">
        <f>"廿日市市前空5-2-5"</f>
        <v>廿日市市前空5-2-5</v>
      </c>
      <c r="C211" s="3">
        <v>46387</v>
      </c>
    </row>
    <row r="212" spans="1:3" s="1" customFormat="1" ht="18.75" customHeight="1" x14ac:dyDescent="0.4">
      <c r="A212" s="2" t="s">
        <v>128</v>
      </c>
      <c r="B212" s="2" t="str">
        <f>"廿日市市対厳山2-14-12"</f>
        <v>廿日市市対厳山2-14-12</v>
      </c>
      <c r="C212" s="3">
        <v>46387</v>
      </c>
    </row>
    <row r="213" spans="1:3" s="1" customFormat="1" ht="18.75" customHeight="1" x14ac:dyDescent="0.4">
      <c r="A213" s="2" t="s">
        <v>242</v>
      </c>
      <c r="B213" s="2" t="str">
        <f>"廿日市市対厳山2-15-9"</f>
        <v>廿日市市対厳山2-15-9</v>
      </c>
      <c r="C213" s="3">
        <v>46387</v>
      </c>
    </row>
    <row r="214" spans="1:3" s="1" customFormat="1" ht="18.75" customHeight="1" x14ac:dyDescent="0.4">
      <c r="A214" s="2" t="s">
        <v>303</v>
      </c>
      <c r="B214" s="2" t="str">
        <f>"廿日市市大野3300-16"</f>
        <v>廿日市市大野3300-16</v>
      </c>
      <c r="C214" s="3">
        <v>46387</v>
      </c>
    </row>
    <row r="215" spans="1:3" s="1" customFormat="1" ht="18.75" customHeight="1" x14ac:dyDescent="0.4">
      <c r="A215" s="2" t="s">
        <v>302</v>
      </c>
      <c r="B215" s="2" t="str">
        <f>"廿日市市大野原2-4-28"</f>
        <v>廿日市市大野原2-4-28</v>
      </c>
      <c r="C215" s="3">
        <v>46387</v>
      </c>
    </row>
    <row r="216" spans="1:3" s="1" customFormat="1" ht="18.75" customHeight="1" x14ac:dyDescent="0.4">
      <c r="A216" s="2" t="s">
        <v>206</v>
      </c>
      <c r="B216" s="2" t="str">
        <f>"廿日市市大野早時3406-5"</f>
        <v>廿日市市大野早時3406-5</v>
      </c>
      <c r="C216" s="3">
        <v>47299</v>
      </c>
    </row>
    <row r="217" spans="1:3" s="1" customFormat="1" ht="18.75" customHeight="1" x14ac:dyDescent="0.4">
      <c r="A217" s="2" t="s">
        <v>31</v>
      </c>
      <c r="B217" s="2" t="str">
        <f>"廿日市市大野中央5-1-43"</f>
        <v>廿日市市大野中央5-1-43</v>
      </c>
      <c r="C217" s="3">
        <v>46965</v>
      </c>
    </row>
    <row r="218" spans="1:3" s="1" customFormat="1" ht="18.75" customHeight="1" x14ac:dyDescent="0.4">
      <c r="A218" s="2" t="s">
        <v>190</v>
      </c>
      <c r="B218" s="2" t="str">
        <f>"廿日市市地御前1-3-3"</f>
        <v>廿日市市地御前1-3-3</v>
      </c>
      <c r="C218" s="3">
        <v>46387</v>
      </c>
    </row>
    <row r="219" spans="1:3" s="1" customFormat="1" ht="18.75" customHeight="1" x14ac:dyDescent="0.4">
      <c r="A219" s="2" t="s">
        <v>199</v>
      </c>
      <c r="B219" s="2" t="str">
        <f>"廿日市市天神12-7"</f>
        <v>廿日市市天神12-7</v>
      </c>
      <c r="C219" s="3">
        <v>46387</v>
      </c>
    </row>
    <row r="220" spans="1:3" s="1" customFormat="1" ht="18.75" customHeight="1" x14ac:dyDescent="0.4">
      <c r="A220" s="2" t="s">
        <v>205</v>
      </c>
      <c r="B220" s="2" t="str">
        <f>"廿日市市廿日市2-5-9"</f>
        <v>廿日市市廿日市2-5-9</v>
      </c>
      <c r="C220" s="3">
        <v>46387</v>
      </c>
    </row>
    <row r="221" spans="1:3" s="1" customFormat="1" ht="18.75" customHeight="1" x14ac:dyDescent="0.4">
      <c r="A221" s="2" t="s">
        <v>194</v>
      </c>
      <c r="B221" s="2" t="str">
        <f>"廿日市市平良山手11-11"</f>
        <v>廿日市市平良山手11-11</v>
      </c>
      <c r="C221" s="3">
        <v>46387</v>
      </c>
    </row>
    <row r="222" spans="1:3" s="1" customFormat="1" ht="18.75" customHeight="1" x14ac:dyDescent="0.4">
      <c r="A222" s="2" t="s">
        <v>9</v>
      </c>
      <c r="B222" s="2" t="str">
        <f>"廿日市市本町5-12"</f>
        <v>廿日市市本町5-12</v>
      </c>
      <c r="C222" s="3">
        <v>46599</v>
      </c>
    </row>
    <row r="223" spans="1:3" s="1" customFormat="1" ht="18.75" customHeight="1" x14ac:dyDescent="0.4">
      <c r="A223" s="2" t="s">
        <v>52</v>
      </c>
      <c r="B223" s="2" t="str">
        <f>"廿日市市陽光台5-9"</f>
        <v>廿日市市陽光台5-9</v>
      </c>
      <c r="C223" s="3">
        <v>46387</v>
      </c>
    </row>
    <row r="224" spans="1:3" s="1" customFormat="1" ht="18.75" customHeight="1" x14ac:dyDescent="0.4">
      <c r="A224" s="2" t="s">
        <v>308</v>
      </c>
      <c r="B224" s="2" t="str">
        <f>"安芸高田市吉田町吉田1890-1"</f>
        <v>安芸高田市吉田町吉田1890-1</v>
      </c>
      <c r="C224" s="3">
        <v>46387</v>
      </c>
    </row>
    <row r="225" spans="1:3" s="1" customFormat="1" ht="18.75" customHeight="1" x14ac:dyDescent="0.4">
      <c r="A225" s="2" t="s">
        <v>305</v>
      </c>
      <c r="B225" s="2" t="str">
        <f>"安芸高田市吉田町吉田3661-1"</f>
        <v>安芸高田市吉田町吉田3661-1</v>
      </c>
      <c r="C225" s="3">
        <v>46387</v>
      </c>
    </row>
    <row r="226" spans="1:3" s="1" customFormat="1" ht="18.75" customHeight="1" x14ac:dyDescent="0.4">
      <c r="A226" s="2" t="s">
        <v>247</v>
      </c>
      <c r="B226" s="2" t="s">
        <v>21</v>
      </c>
      <c r="C226" s="3">
        <v>46387</v>
      </c>
    </row>
    <row r="227" spans="1:3" s="1" customFormat="1" ht="18.75" customHeight="1" x14ac:dyDescent="0.4">
      <c r="A227" s="2" t="s">
        <v>226</v>
      </c>
      <c r="B227" s="2" t="s">
        <v>309</v>
      </c>
      <c r="C227" s="3">
        <v>46387</v>
      </c>
    </row>
    <row r="228" spans="1:3" s="1" customFormat="1" ht="18.75" customHeight="1" x14ac:dyDescent="0.4">
      <c r="A228" s="2" t="s">
        <v>307</v>
      </c>
      <c r="B228" s="2" t="s">
        <v>79</v>
      </c>
      <c r="C228" s="3">
        <v>46418</v>
      </c>
    </row>
    <row r="229" spans="1:3" s="1" customFormat="1" ht="18.75" customHeight="1" x14ac:dyDescent="0.4">
      <c r="A229" s="2" t="s">
        <v>26</v>
      </c>
      <c r="B229" s="2" t="s">
        <v>306</v>
      </c>
      <c r="C229" s="3">
        <v>46356</v>
      </c>
    </row>
    <row r="230" spans="1:3" s="1" customFormat="1" ht="18.75" customHeight="1" x14ac:dyDescent="0.4">
      <c r="A230" s="2" t="s">
        <v>7</v>
      </c>
      <c r="B230" s="2" t="s">
        <v>248</v>
      </c>
      <c r="C230" s="3">
        <v>46387</v>
      </c>
    </row>
    <row r="231" spans="1:3" s="1" customFormat="1" ht="18.75" customHeight="1" x14ac:dyDescent="0.4">
      <c r="A231" s="2" t="s">
        <v>310</v>
      </c>
      <c r="B231" s="2" t="str">
        <f>"安芸高田市八千代町勝田459-2F"</f>
        <v>安芸高田市八千代町勝田459-2F</v>
      </c>
      <c r="C231" s="3">
        <v>46387</v>
      </c>
    </row>
    <row r="232" spans="1:3" s="1" customFormat="1" ht="18.75" customHeight="1" x14ac:dyDescent="0.4">
      <c r="A232" s="2" t="s">
        <v>75</v>
      </c>
      <c r="B232" s="2" t="str">
        <f>"江田島市江田島町小用2-3-2"</f>
        <v>江田島市江田島町小用2-3-2</v>
      </c>
      <c r="C232" s="3">
        <v>46387</v>
      </c>
    </row>
    <row r="233" spans="1:3" s="1" customFormat="1" ht="18.75" customHeight="1" x14ac:dyDescent="0.4">
      <c r="A233" s="2" t="s">
        <v>220</v>
      </c>
      <c r="B233" s="2" t="str">
        <f>"江田島市大柿町柿浦2076-8"</f>
        <v>江田島市大柿町柿浦2076-8</v>
      </c>
      <c r="C233" s="3">
        <v>47573</v>
      </c>
    </row>
    <row r="234" spans="1:3" s="1" customFormat="1" ht="18.75" customHeight="1" x14ac:dyDescent="0.4">
      <c r="A234" s="2" t="s">
        <v>216</v>
      </c>
      <c r="B234" s="2" t="s">
        <v>64</v>
      </c>
      <c r="C234" s="3">
        <v>47118</v>
      </c>
    </row>
    <row r="235" spans="1:3" s="1" customFormat="1" ht="18.75" customHeight="1" x14ac:dyDescent="0.4">
      <c r="A235" s="2" t="s">
        <v>232</v>
      </c>
      <c r="B235" s="2" t="str">
        <f>"安芸郡府中町鹿籠1-13-2"</f>
        <v>安芸郡府中町鹿籠1-13-2</v>
      </c>
      <c r="C235" s="3">
        <v>46477</v>
      </c>
    </row>
    <row r="236" spans="1:3" s="1" customFormat="1" ht="18.75" customHeight="1" x14ac:dyDescent="0.4">
      <c r="A236" s="2" t="s">
        <v>35</v>
      </c>
      <c r="B236" s="2" t="str">
        <f>"安芸郡府中町青崎中24-26-2F"</f>
        <v>安芸郡府中町青崎中24-26-2F</v>
      </c>
      <c r="C236" s="3">
        <v>46630</v>
      </c>
    </row>
    <row r="237" spans="1:3" s="1" customFormat="1" ht="18.75" customHeight="1" x14ac:dyDescent="0.4">
      <c r="A237" s="2" t="s">
        <v>236</v>
      </c>
      <c r="B237" s="2" t="str">
        <f>"安芸郡府中町青崎中24-26-4F"</f>
        <v>安芸郡府中町青崎中24-26-4F</v>
      </c>
      <c r="C237" s="3">
        <v>46599</v>
      </c>
    </row>
    <row r="238" spans="1:3" s="1" customFormat="1" ht="18.75" customHeight="1" x14ac:dyDescent="0.4">
      <c r="A238" s="2" t="s">
        <v>181</v>
      </c>
      <c r="B238" s="2" t="str">
        <f>"安芸郡府中町青崎中24-26-6F"</f>
        <v>安芸郡府中町青崎中24-26-6F</v>
      </c>
      <c r="C238" s="3">
        <v>46996</v>
      </c>
    </row>
    <row r="239" spans="1:3" s="1" customFormat="1" ht="18.75" customHeight="1" x14ac:dyDescent="0.4">
      <c r="A239" s="2" t="s">
        <v>227</v>
      </c>
      <c r="B239" s="2" t="str">
        <f>"安芸郡府中町青崎南2-15"</f>
        <v>安芸郡府中町青崎南2-15</v>
      </c>
      <c r="C239" s="3">
        <v>46387</v>
      </c>
    </row>
    <row r="240" spans="1:3" s="1" customFormat="1" ht="18.75" customHeight="1" x14ac:dyDescent="0.4">
      <c r="A240" s="2" t="s">
        <v>230</v>
      </c>
      <c r="B240" s="2" t="str">
        <f>"安芸郡府中町大須1-16-2"</f>
        <v>安芸郡府中町大須1-16-2</v>
      </c>
      <c r="C240" s="3">
        <v>45657</v>
      </c>
    </row>
    <row r="241" spans="1:3" s="1" customFormat="1" ht="18.75" customHeight="1" x14ac:dyDescent="0.4">
      <c r="A241" s="2" t="s">
        <v>182</v>
      </c>
      <c r="B241" s="2" t="str">
        <f>"安芸郡府中町大須1-17-22"</f>
        <v>安芸郡府中町大須1-17-22</v>
      </c>
      <c r="C241" s="3">
        <v>46387</v>
      </c>
    </row>
    <row r="242" spans="1:3" s="1" customFormat="1" ht="18.75" customHeight="1" x14ac:dyDescent="0.4">
      <c r="A242" s="2" t="s">
        <v>298</v>
      </c>
      <c r="B242" s="2" t="str">
        <f>"安芸郡府中町大須1-17-23"</f>
        <v>安芸郡府中町大須1-17-23</v>
      </c>
      <c r="C242" s="3">
        <v>46387</v>
      </c>
    </row>
    <row r="243" spans="1:3" s="1" customFormat="1" ht="18.75" customHeight="1" x14ac:dyDescent="0.4">
      <c r="A243" s="2" t="s">
        <v>85</v>
      </c>
      <c r="B243" s="2" t="str">
        <f>"安芸郡府中町大須2-1-1-2015"</f>
        <v>安芸郡府中町大須2-1-1-2015</v>
      </c>
      <c r="C243" s="3">
        <v>46387</v>
      </c>
    </row>
    <row r="244" spans="1:3" s="1" customFormat="1" ht="18.75" customHeight="1" x14ac:dyDescent="0.4">
      <c r="A244" s="2" t="s">
        <v>235</v>
      </c>
      <c r="B244" s="2" t="str">
        <f>"安芸郡府中町大通2-8-21-4F"</f>
        <v>安芸郡府中町大通2-8-21-4F</v>
      </c>
      <c r="C244" s="3">
        <v>46387</v>
      </c>
    </row>
    <row r="245" spans="1:3" s="1" customFormat="1" ht="18.75" customHeight="1" x14ac:dyDescent="0.4">
      <c r="A245" s="2" t="s">
        <v>55</v>
      </c>
      <c r="B245" s="2" t="str">
        <f>"安芸郡府中町鶴江1-25-20"</f>
        <v>安芸郡府中町鶴江1-25-20</v>
      </c>
      <c r="C245" s="3">
        <v>46387</v>
      </c>
    </row>
    <row r="246" spans="1:3" s="1" customFormat="1" ht="18.75" customHeight="1" x14ac:dyDescent="0.4">
      <c r="A246" s="2" t="s">
        <v>150</v>
      </c>
      <c r="B246" s="2" t="str">
        <f>"安芸郡府中町鶴江1-25-20-3F"</f>
        <v>安芸郡府中町鶴江1-25-20-3F</v>
      </c>
      <c r="C246" s="3">
        <v>46721</v>
      </c>
    </row>
    <row r="247" spans="1:3" s="1" customFormat="1" ht="18.75" customHeight="1" x14ac:dyDescent="0.4">
      <c r="A247" s="2" t="s">
        <v>102</v>
      </c>
      <c r="B247" s="2" t="str">
        <f>"安芸郡府中町桃山1-4-18-2F"</f>
        <v>安芸郡府中町桃山1-4-18-2F</v>
      </c>
      <c r="C247" s="3">
        <v>47026</v>
      </c>
    </row>
    <row r="248" spans="1:3" s="1" customFormat="1" ht="18.75" customHeight="1" x14ac:dyDescent="0.4">
      <c r="A248" s="2" t="s">
        <v>81</v>
      </c>
      <c r="B248" s="2" t="str">
        <f>"安芸郡府中町八幡2-3-3"</f>
        <v>安芸郡府中町八幡2-3-3</v>
      </c>
      <c r="C248" s="3">
        <v>46387</v>
      </c>
    </row>
    <row r="249" spans="1:3" s="1" customFormat="1" ht="18.75" customHeight="1" x14ac:dyDescent="0.4">
      <c r="A249" s="2" t="s">
        <v>295</v>
      </c>
      <c r="B249" s="2" t="str">
        <f>"安芸郡府中町浜田2-2-16"</f>
        <v>安芸郡府中町浜田2-2-16</v>
      </c>
      <c r="C249" s="3">
        <v>46387</v>
      </c>
    </row>
    <row r="250" spans="1:3" s="1" customFormat="1" ht="18.75" customHeight="1" x14ac:dyDescent="0.4">
      <c r="A250" s="2" t="s">
        <v>297</v>
      </c>
      <c r="B250" s="2" t="str">
        <f>"安芸郡府中町浜田3-5-12"</f>
        <v>安芸郡府中町浜田3-5-12</v>
      </c>
      <c r="C250" s="3">
        <v>46387</v>
      </c>
    </row>
    <row r="251" spans="1:3" s="1" customFormat="1" ht="18.75" customHeight="1" x14ac:dyDescent="0.4">
      <c r="A251" s="2" t="s">
        <v>42</v>
      </c>
      <c r="B251" s="2" t="str">
        <f>"安芸郡府中町本町2-5-11"</f>
        <v>安芸郡府中町本町2-5-11</v>
      </c>
      <c r="C251" s="3">
        <v>46387</v>
      </c>
    </row>
    <row r="252" spans="1:3" s="1" customFormat="1" ht="18.75" customHeight="1" x14ac:dyDescent="0.4">
      <c r="A252" s="2" t="s">
        <v>301</v>
      </c>
      <c r="B252" s="2" t="str">
        <f>"安芸郡府中町緑ケ丘16-9"</f>
        <v>安芸郡府中町緑ケ丘16-9</v>
      </c>
      <c r="C252" s="3">
        <v>46387</v>
      </c>
    </row>
    <row r="253" spans="1:3" s="1" customFormat="1" ht="18.75" customHeight="1" x14ac:dyDescent="0.4">
      <c r="A253" s="2" t="s">
        <v>168</v>
      </c>
      <c r="B253" s="2" t="str">
        <f>"安芸郡海田町稲荷町3-34"</f>
        <v>安芸郡海田町稲荷町3-34</v>
      </c>
      <c r="C253" s="3">
        <v>47573</v>
      </c>
    </row>
    <row r="254" spans="1:3" s="1" customFormat="1" ht="18.75" customHeight="1" x14ac:dyDescent="0.4">
      <c r="A254" s="2" t="s">
        <v>281</v>
      </c>
      <c r="B254" s="2" t="str">
        <f>"安芸郡海田町稲葉11-10"</f>
        <v>安芸郡海田町稲葉11-10</v>
      </c>
      <c r="C254" s="3">
        <v>46387</v>
      </c>
    </row>
    <row r="255" spans="1:3" s="1" customFormat="1" ht="18.75" customHeight="1" x14ac:dyDescent="0.4">
      <c r="A255" s="2" t="s">
        <v>49</v>
      </c>
      <c r="B255" s="2" t="str">
        <f>"安芸郡海田町栄町2-42"</f>
        <v>安芸郡海田町栄町2-42</v>
      </c>
      <c r="C255" s="3">
        <v>46507</v>
      </c>
    </row>
    <row r="256" spans="1:3" s="1" customFormat="1" ht="18.75" customHeight="1" x14ac:dyDescent="0.4">
      <c r="A256" s="2" t="s">
        <v>240</v>
      </c>
      <c r="B256" s="2" t="str">
        <f>"安芸郡海田町窪町1-23-2F"</f>
        <v>安芸郡海田町窪町1-23-2F</v>
      </c>
      <c r="C256" s="3">
        <v>46843</v>
      </c>
    </row>
    <row r="257" spans="1:3" s="1" customFormat="1" ht="18.75" customHeight="1" x14ac:dyDescent="0.4">
      <c r="A257" s="2" t="s">
        <v>294</v>
      </c>
      <c r="B257" s="2" t="str">
        <f>"安芸郡海田町国信1-1-24"</f>
        <v>安芸郡海田町国信1-1-24</v>
      </c>
      <c r="C257" s="3">
        <v>46387</v>
      </c>
    </row>
    <row r="258" spans="1:3" s="1" customFormat="1" ht="18.75" customHeight="1" x14ac:dyDescent="0.4">
      <c r="A258" s="2" t="s">
        <v>233</v>
      </c>
      <c r="B258" s="2" t="str">
        <f>"安芸郡海田町砂走10-33"</f>
        <v>安芸郡海田町砂走10-33</v>
      </c>
      <c r="C258" s="3">
        <v>45838</v>
      </c>
    </row>
    <row r="259" spans="1:3" s="1" customFormat="1" ht="18.75" customHeight="1" x14ac:dyDescent="0.4">
      <c r="A259" s="2" t="s">
        <v>215</v>
      </c>
      <c r="B259" s="2" t="str">
        <f>"安芸郡海田町昭和中町2-21"</f>
        <v>安芸郡海田町昭和中町2-21</v>
      </c>
      <c r="C259" s="3">
        <v>46387</v>
      </c>
    </row>
    <row r="260" spans="1:3" s="1" customFormat="1" ht="18.75" customHeight="1" x14ac:dyDescent="0.4">
      <c r="A260" s="2" t="s">
        <v>133</v>
      </c>
      <c r="B260" s="2" t="str">
        <f>"安芸郡海田町昭和中町2-38"</f>
        <v>安芸郡海田町昭和中町2-38</v>
      </c>
      <c r="C260" s="3">
        <v>46387</v>
      </c>
    </row>
    <row r="261" spans="1:3" s="1" customFormat="1" ht="18.75" customHeight="1" x14ac:dyDescent="0.4">
      <c r="A261" s="2" t="s">
        <v>125</v>
      </c>
      <c r="B261" s="2" t="str">
        <f>"安芸郡海田町新町11-20"</f>
        <v>安芸郡海田町新町11-20</v>
      </c>
      <c r="C261" s="3">
        <v>46387</v>
      </c>
    </row>
    <row r="262" spans="1:3" s="1" customFormat="1" ht="18.75" customHeight="1" x14ac:dyDescent="0.4">
      <c r="A262" s="2" t="s">
        <v>136</v>
      </c>
      <c r="B262" s="2" t="str">
        <f>"安芸郡海田町新町17-8"</f>
        <v>安芸郡海田町新町17-8</v>
      </c>
      <c r="C262" s="3">
        <v>46387</v>
      </c>
    </row>
    <row r="263" spans="1:3" s="1" customFormat="1" ht="18.75" customHeight="1" x14ac:dyDescent="0.4">
      <c r="A263" s="2" t="s">
        <v>296</v>
      </c>
      <c r="B263" s="2" t="str">
        <f>"安芸郡海田町成本11-27-102"</f>
        <v>安芸郡海田町成本11-27-102</v>
      </c>
      <c r="C263" s="3">
        <v>46387</v>
      </c>
    </row>
    <row r="264" spans="1:3" s="1" customFormat="1" ht="18.75" customHeight="1" x14ac:dyDescent="0.4">
      <c r="A264" s="2" t="s">
        <v>238</v>
      </c>
      <c r="B264" s="2" t="str">
        <f>"安芸郡海田町南幸町9-43"</f>
        <v>安芸郡海田町南幸町9-43</v>
      </c>
      <c r="C264" s="3">
        <v>46387</v>
      </c>
    </row>
    <row r="265" spans="1:3" s="1" customFormat="1" ht="18.75" customHeight="1" x14ac:dyDescent="0.4">
      <c r="A265" s="2" t="s">
        <v>271</v>
      </c>
      <c r="B265" s="2" t="str">
        <f>"安芸郡海田町南昭和町13-9"</f>
        <v>安芸郡海田町南昭和町13-9</v>
      </c>
      <c r="C265" s="3">
        <v>46691</v>
      </c>
    </row>
    <row r="266" spans="1:3" s="1" customFormat="1" ht="18.75" customHeight="1" x14ac:dyDescent="0.4">
      <c r="A266" s="2" t="s">
        <v>299</v>
      </c>
      <c r="B266" s="2" t="str">
        <f>"安芸郡海田町南昭和町9-22"</f>
        <v>安芸郡海田町南昭和町9-22</v>
      </c>
      <c r="C266" s="3">
        <v>46387</v>
      </c>
    </row>
    <row r="267" spans="1:3" s="1" customFormat="1" ht="18.75" customHeight="1" x14ac:dyDescent="0.4">
      <c r="A267" s="2" t="s">
        <v>103</v>
      </c>
      <c r="B267" s="2" t="str">
        <f>"安芸郡海田町日の出町6-6-202"</f>
        <v>安芸郡海田町日の出町6-6-202</v>
      </c>
      <c r="C267" s="3">
        <v>47361</v>
      </c>
    </row>
    <row r="268" spans="1:3" s="1" customFormat="1" ht="18.75" customHeight="1" x14ac:dyDescent="0.4">
      <c r="A268" s="2" t="s">
        <v>231</v>
      </c>
      <c r="B268" s="2" t="str">
        <f>"安芸郡海田町堀川町2-23"</f>
        <v>安芸郡海田町堀川町2-23</v>
      </c>
      <c r="C268" s="3">
        <v>46691</v>
      </c>
    </row>
    <row r="269" spans="1:3" s="1" customFormat="1" ht="18.75" customHeight="1" x14ac:dyDescent="0.4">
      <c r="A269" s="2" t="s">
        <v>223</v>
      </c>
      <c r="B269" s="2" t="str">
        <f>"安芸郡熊野町川角4-30-1"</f>
        <v>安芸郡熊野町川角4-30-1</v>
      </c>
      <c r="C269" s="3">
        <v>46387</v>
      </c>
    </row>
    <row r="270" spans="1:3" s="1" customFormat="1" ht="18.75" customHeight="1" x14ac:dyDescent="0.4">
      <c r="A270" s="2" t="s">
        <v>224</v>
      </c>
      <c r="B270" s="2" t="str">
        <f>"安芸郡熊野町萩原2-2-12"</f>
        <v>安芸郡熊野町萩原2-2-12</v>
      </c>
      <c r="C270" s="3">
        <v>46387</v>
      </c>
    </row>
    <row r="271" spans="1:3" s="1" customFormat="1" ht="18.75" customHeight="1" x14ac:dyDescent="0.4">
      <c r="A271" s="2" t="s">
        <v>214</v>
      </c>
      <c r="B271" s="2" t="str">
        <f>"安芸郡熊野町萩原2-2-8"</f>
        <v>安芸郡熊野町萩原2-2-8</v>
      </c>
      <c r="C271" s="3">
        <v>46387</v>
      </c>
    </row>
    <row r="272" spans="1:3" s="1" customFormat="1" ht="18.75" customHeight="1" x14ac:dyDescent="0.4">
      <c r="A272" s="2" t="s">
        <v>270</v>
      </c>
      <c r="B272" s="2" t="str">
        <f>"安芸郡熊野町萩原7-14-19"</f>
        <v>安芸郡熊野町萩原7-14-19</v>
      </c>
      <c r="C272" s="3">
        <v>46387</v>
      </c>
    </row>
    <row r="273" spans="1:3" s="1" customFormat="1" ht="18.75" customHeight="1" x14ac:dyDescent="0.4">
      <c r="A273" s="2" t="s">
        <v>145</v>
      </c>
      <c r="B273" s="2" t="str">
        <f>"安芸郡熊野町平谷1-15-8"</f>
        <v>安芸郡熊野町平谷1-15-8</v>
      </c>
      <c r="C273" s="3">
        <v>46387</v>
      </c>
    </row>
    <row r="274" spans="1:3" s="1" customFormat="1" ht="18.75" customHeight="1" x14ac:dyDescent="0.4">
      <c r="A274" s="2" t="s">
        <v>292</v>
      </c>
      <c r="B274" s="2" t="str">
        <f>"安芸郡坂町坂西1-23-8"</f>
        <v>安芸郡坂町坂西1-23-8</v>
      </c>
      <c r="C274" s="3">
        <v>46387</v>
      </c>
    </row>
    <row r="275" spans="1:3" s="1" customFormat="1" ht="18.75" customHeight="1" x14ac:dyDescent="0.4">
      <c r="A275" s="2" t="s">
        <v>11</v>
      </c>
      <c r="B275" s="2" t="str">
        <f>"山県郡安芸太田町加計3537-4"</f>
        <v>山県郡安芸太田町加計3537-4</v>
      </c>
      <c r="C275" s="3">
        <v>46387</v>
      </c>
    </row>
    <row r="276" spans="1:3" s="1" customFormat="1" ht="18.75" customHeight="1" x14ac:dyDescent="0.4">
      <c r="A276" s="2" t="s">
        <v>218</v>
      </c>
      <c r="B276" s="2" t="str">
        <f>"山県郡安芸太田町戸河内314-1"</f>
        <v>山県郡安芸太田町戸河内314-1</v>
      </c>
      <c r="C276" s="3">
        <v>46387</v>
      </c>
    </row>
    <row r="277" spans="1:3" s="1" customFormat="1" ht="18.75" customHeight="1" x14ac:dyDescent="0.4">
      <c r="A277" s="2" t="s">
        <v>173</v>
      </c>
      <c r="B277" s="2" t="str">
        <f>"山県郡安芸太田町戸河内800-1"</f>
        <v>山県郡安芸太田町戸河内800-1</v>
      </c>
      <c r="C277" s="3">
        <v>46387</v>
      </c>
    </row>
    <row r="278" spans="1:3" s="1" customFormat="1" ht="18.75" customHeight="1" x14ac:dyDescent="0.4">
      <c r="A278" s="2" t="s">
        <v>293</v>
      </c>
      <c r="B278" s="2" t="str">
        <f>"山県郡安芸太田町上殿1862-1"</f>
        <v>山県郡安芸太田町上殿1862-1</v>
      </c>
      <c r="C278" s="3">
        <v>46387</v>
      </c>
    </row>
    <row r="279" spans="1:3" s="1" customFormat="1" ht="18.75" customHeight="1" x14ac:dyDescent="0.4">
      <c r="A279" s="2" t="s">
        <v>51</v>
      </c>
      <c r="B279" s="2" t="str">
        <f>"山県郡北広島町新庄2147-1"</f>
        <v>山県郡北広島町新庄2147-1</v>
      </c>
      <c r="C279" s="3">
        <v>46387</v>
      </c>
    </row>
    <row r="280" spans="1:3" s="1" customFormat="1" ht="18.75" customHeight="1" x14ac:dyDescent="0.4">
      <c r="A280" s="2" t="s">
        <v>244</v>
      </c>
      <c r="B280" s="2" t="str">
        <f>"山県郡北広島町壬生433-4"</f>
        <v>山県郡北広島町壬生433-4</v>
      </c>
      <c r="C280" s="3">
        <v>46387</v>
      </c>
    </row>
    <row r="281" spans="1:3" s="1" customFormat="1" ht="18.75" customHeight="1" x14ac:dyDescent="0.4">
      <c r="A281" s="2" t="s">
        <v>304</v>
      </c>
      <c r="B281" s="2" t="str">
        <f>"山県郡北広島町大朝4523-1"</f>
        <v>山県郡北広島町大朝4523-1</v>
      </c>
      <c r="C281" s="3">
        <v>46387</v>
      </c>
    </row>
    <row r="282" spans="1:3" s="1" customFormat="1" ht="18.75" customHeight="1" x14ac:dyDescent="0.4">
      <c r="A282" s="2" t="s">
        <v>83</v>
      </c>
      <c r="B282" s="2" t="s">
        <v>246</v>
      </c>
      <c r="C282" s="3">
        <v>46387</v>
      </c>
    </row>
    <row r="283" spans="1:3" s="1" customFormat="1" ht="18.75" customHeight="1" x14ac:dyDescent="0.4">
      <c r="A283" s="2" t="s">
        <v>243</v>
      </c>
      <c r="B283" s="2" t="s">
        <v>253</v>
      </c>
      <c r="C283" s="3">
        <v>46387</v>
      </c>
    </row>
    <row r="284" spans="1:3" s="1" customFormat="1" ht="18.75" customHeight="1" x14ac:dyDescent="0.4">
      <c r="A284" s="2" t="s">
        <v>203</v>
      </c>
      <c r="B284" s="2" t="str">
        <f>"豊田郡大崎上島町中野4322-3"</f>
        <v>豊田郡大崎上島町中野4322-3</v>
      </c>
      <c r="C284" s="3">
        <v>46477</v>
      </c>
    </row>
    <row r="285" spans="1:3" s="1" customFormat="1" ht="18.75" customHeight="1" x14ac:dyDescent="0.4">
      <c r="A285" s="2" t="s">
        <v>13</v>
      </c>
      <c r="B285" s="2" t="s">
        <v>225</v>
      </c>
      <c r="C285" s="3">
        <v>46387</v>
      </c>
    </row>
    <row r="286" spans="1:3" s="1" customFormat="1" ht="18.75" customHeight="1" x14ac:dyDescent="0.4">
      <c r="A286" s="2" t="s">
        <v>59</v>
      </c>
      <c r="B286" s="2" t="s">
        <v>261</v>
      </c>
      <c r="C286" s="3">
        <v>46387</v>
      </c>
    </row>
    <row r="287" spans="1:3" s="1" customFormat="1" ht="18.75" customHeight="1" x14ac:dyDescent="0.4">
      <c r="A287" s="2" t="s">
        <v>23</v>
      </c>
      <c r="B287" s="2" t="str">
        <f>"世羅郡世羅町寺町1557-2"</f>
        <v>世羅郡世羅町寺町1557-2</v>
      </c>
      <c r="C287" s="3">
        <v>46387</v>
      </c>
    </row>
    <row r="288" spans="1:3" s="1" customFormat="1" ht="18.75" customHeight="1" x14ac:dyDescent="0.4">
      <c r="A288" s="2" t="s">
        <v>317</v>
      </c>
      <c r="B288" s="2" t="str">
        <f>"世羅郡世羅町小国3319-4"</f>
        <v>世羅郡世羅町小国3319-4</v>
      </c>
      <c r="C288" s="3">
        <v>46387</v>
      </c>
    </row>
    <row r="289" spans="1:3" s="1" customFormat="1" ht="18.75" customHeight="1" x14ac:dyDescent="0.4">
      <c r="A289" s="2" t="s">
        <v>256</v>
      </c>
      <c r="B289" s="2" t="str">
        <f>"世羅郡世羅町本郷918-3"</f>
        <v>世羅郡世羅町本郷918-3</v>
      </c>
      <c r="C289" s="3">
        <v>46387</v>
      </c>
    </row>
  </sheetData>
  <mergeCells count="1">
    <mergeCell ref="A1:C1"/>
  </mergeCells>
  <phoneticPr fontId="1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小慢（病院・診療所）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美佐緒</dc:creator>
  <cp:lastModifiedBy>森 美佐緒</cp:lastModifiedBy>
  <dcterms:created xsi:type="dcterms:W3CDTF">2024-06-25T06:10:19Z</dcterms:created>
  <dcterms:modified xsi:type="dcterms:W3CDTF">2024-06-26T04:24:08Z</dcterms:modified>
</cp:coreProperties>
</file>