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e1188\Desktop\"/>
    </mc:Choice>
  </mc:AlternateContent>
  <xr:revisionPtr revIDLastSave="0" documentId="13_ncr:1_{3D45B9A2-0976-416C-B02C-BCD2A8123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難病（訪問看護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0" i="2" l="1"/>
  <c r="B137" i="2"/>
  <c r="B175" i="2"/>
  <c r="B104" i="2"/>
  <c r="B131" i="2"/>
  <c r="B85" i="2"/>
  <c r="B96" i="2"/>
  <c r="B52" i="2"/>
  <c r="B51" i="2"/>
  <c r="B174" i="2"/>
  <c r="B173" i="2"/>
  <c r="B31" i="2"/>
  <c r="B160" i="2"/>
  <c r="B172" i="2"/>
  <c r="B164" i="2"/>
  <c r="B166" i="2"/>
  <c r="B167" i="2"/>
  <c r="B165" i="2"/>
  <c r="B168" i="2"/>
  <c r="B163" i="2"/>
  <c r="B169" i="2"/>
  <c r="B170" i="2"/>
  <c r="B151" i="2"/>
  <c r="B152" i="2"/>
  <c r="B149" i="2"/>
  <c r="B146" i="2"/>
  <c r="B159" i="2"/>
  <c r="B155" i="2"/>
  <c r="B150" i="2"/>
  <c r="B154" i="2"/>
  <c r="B147" i="2"/>
  <c r="B153" i="2"/>
  <c r="B144" i="2"/>
  <c r="B145" i="2"/>
  <c r="B148" i="2"/>
  <c r="B156" i="2"/>
  <c r="B158" i="2"/>
  <c r="B138" i="2"/>
  <c r="B136" i="2"/>
  <c r="B134" i="2"/>
  <c r="B130" i="2"/>
  <c r="B126" i="2"/>
  <c r="B128" i="2"/>
  <c r="B141" i="2"/>
  <c r="B132" i="2"/>
  <c r="B133" i="2"/>
  <c r="B142" i="2"/>
  <c r="B140" i="2"/>
  <c r="B129" i="2"/>
  <c r="B143" i="2"/>
  <c r="B123" i="2"/>
  <c r="B124" i="2"/>
  <c r="B121" i="2"/>
  <c r="B122" i="2"/>
  <c r="B125" i="2"/>
  <c r="B118" i="2"/>
  <c r="B117" i="2"/>
  <c r="B120" i="2"/>
  <c r="B115" i="2"/>
  <c r="B113" i="2"/>
  <c r="B112" i="2"/>
  <c r="B114" i="2"/>
  <c r="B108" i="2"/>
  <c r="B107" i="2"/>
  <c r="B90" i="2"/>
  <c r="B71" i="2"/>
  <c r="B72" i="2"/>
  <c r="B63" i="2"/>
  <c r="B82" i="2"/>
  <c r="B98" i="2"/>
  <c r="B61" i="2"/>
  <c r="B79" i="2"/>
  <c r="B102" i="2"/>
  <c r="B91" i="2"/>
  <c r="B70" i="2"/>
  <c r="B89" i="2"/>
  <c r="B100" i="2"/>
  <c r="B92" i="2"/>
  <c r="B69" i="2"/>
  <c r="B84" i="2"/>
  <c r="B95" i="2"/>
  <c r="B94" i="2"/>
  <c r="B88" i="2"/>
  <c r="B101" i="2"/>
  <c r="B77" i="2"/>
  <c r="B83" i="2"/>
  <c r="B81" i="2"/>
  <c r="B62" i="2"/>
  <c r="B103" i="2"/>
  <c r="B66" i="2"/>
  <c r="B87" i="2"/>
  <c r="B106" i="2"/>
  <c r="B99" i="2"/>
  <c r="B76" i="2"/>
  <c r="B93" i="2"/>
  <c r="B78" i="2"/>
  <c r="B65" i="2"/>
  <c r="B105" i="2"/>
  <c r="B97" i="2"/>
  <c r="B86" i="2"/>
  <c r="B67" i="2"/>
  <c r="B74" i="2"/>
  <c r="B73" i="2"/>
  <c r="B48" i="2"/>
  <c r="B59" i="2"/>
  <c r="B53" i="2"/>
  <c r="B58" i="2"/>
  <c r="B49" i="2"/>
  <c r="B56" i="2"/>
  <c r="B54" i="2"/>
  <c r="B50" i="2"/>
  <c r="B36" i="2"/>
  <c r="B43" i="2"/>
  <c r="B32" i="2"/>
  <c r="B42" i="2"/>
  <c r="B44" i="2"/>
  <c r="B45" i="2"/>
  <c r="B33" i="2"/>
  <c r="B37" i="2"/>
  <c r="B34" i="2"/>
  <c r="B41" i="2"/>
  <c r="B39" i="2"/>
  <c r="B40" i="2"/>
  <c r="B35" i="2"/>
  <c r="B30" i="2"/>
  <c r="B29" i="2"/>
  <c r="B28" i="2"/>
  <c r="B27" i="2"/>
  <c r="B8" i="2"/>
  <c r="B7" i="2"/>
  <c r="B5" i="2"/>
  <c r="B10" i="2"/>
  <c r="B15" i="2"/>
  <c r="B17" i="2"/>
  <c r="B20" i="2"/>
  <c r="B25" i="2"/>
  <c r="B22" i="2"/>
  <c r="B24" i="2"/>
  <c r="B18" i="2"/>
  <c r="B13" i="2"/>
  <c r="B4" i="2"/>
  <c r="B21" i="2"/>
  <c r="B11" i="2"/>
  <c r="B19" i="2"/>
  <c r="B6" i="2"/>
  <c r="B16" i="2"/>
  <c r="B26" i="2"/>
  <c r="B12" i="2"/>
  <c r="B14" i="2"/>
  <c r="B9" i="2"/>
  <c r="B23" i="2"/>
</calcChain>
</file>

<file path=xl/sharedStrings.xml><?xml version="1.0" encoding="utf-8"?>
<sst xmlns="http://schemas.openxmlformats.org/spreadsheetml/2006/main" count="198" uniqueCount="198">
  <si>
    <t>住所</t>
  </si>
  <si>
    <t>名称</t>
  </si>
  <si>
    <t>公立みつぎ総合病院訪問看護ステーション「みつぎ」</t>
  </si>
  <si>
    <t>訪問看護ステーションこのみ</t>
  </si>
  <si>
    <t>広島県看護協会訪問看護ステーション「そよかぜ」</t>
  </si>
  <si>
    <t>訪問看護ステーションゆずり葉</t>
  </si>
  <si>
    <t>西城訪問看護ステーション</t>
  </si>
  <si>
    <t>広島県看護協会訪問看護ステーション「ひかり」</t>
  </si>
  <si>
    <t>ひゅっげ訪問看護リハビリステーション</t>
  </si>
  <si>
    <t>訪問看護ステーションあやめ福山</t>
  </si>
  <si>
    <t>ほっと・はぁとステーションてのひら</t>
  </si>
  <si>
    <t>訪問看護ステーションせせらぎ</t>
  </si>
  <si>
    <t>庄原市比和町比和788</t>
  </si>
  <si>
    <t>安芸地区医師会府中町訪問看護ステーション</t>
  </si>
  <si>
    <t>佐伯地区医師会訪問看護ステーション</t>
  </si>
  <si>
    <t>訪問看護ステーションあすか東広島</t>
  </si>
  <si>
    <t>トータル・ケアサンライズ宮浦訪問看護ステーション</t>
  </si>
  <si>
    <t>府中市上下町上下2101</t>
  </si>
  <si>
    <t>一般社団法人呉市医師会訪問看護ステーション</t>
  </si>
  <si>
    <t>安芸高田市八千代町勝田459</t>
  </si>
  <si>
    <t>訪問看護ステーションこぶし</t>
  </si>
  <si>
    <t>はぴねす訪問看護ステーション</t>
  </si>
  <si>
    <t>松永沼隈地区医師会訪問看護ステーション</t>
  </si>
  <si>
    <t>まり訪問看護ステーション</t>
  </si>
  <si>
    <t>福山市御幸町下岩成338</t>
  </si>
  <si>
    <t>訪問看護ステーションかがやき新涯</t>
  </si>
  <si>
    <t>医療法人明和会訪問看護ステーションちよだ</t>
  </si>
  <si>
    <t>訪問看護ステーションかなめ</t>
  </si>
  <si>
    <t>訪問看護ステーションいちょうの樹</t>
  </si>
  <si>
    <t>訪問看護ステーションうつみ</t>
  </si>
  <si>
    <t>訪問看護ステーションきさらぎ</t>
  </si>
  <si>
    <t>訪問看護ステーションさくら</t>
  </si>
  <si>
    <t>訪問看護ステーション虹</t>
  </si>
  <si>
    <t>ニチイケアセンター福山東訪問看護ステーション</t>
  </si>
  <si>
    <t>慈生会訪問看護ステーションとまと</t>
  </si>
  <si>
    <t>庄原市西城町中野1339</t>
  </si>
  <si>
    <t>医療法人叙叙会訪問看護ステーションマーガレット</t>
  </si>
  <si>
    <t>訪問看護ステーション　ゆずの輪</t>
  </si>
  <si>
    <t>福山市駅家町大字上山守203</t>
  </si>
  <si>
    <t>株式会社みのり訪問看護ステーションみのり</t>
  </si>
  <si>
    <t>厚生連広島訪問看護ステーション</t>
  </si>
  <si>
    <t>因島総合訪問看護ステーション</t>
  </si>
  <si>
    <t>賀茂台地東部訪問看護ステーション</t>
  </si>
  <si>
    <t>あいず訪問看護ステーション呉中央</t>
  </si>
  <si>
    <t>社会医療法人千秋会　井野口訪問看護ステーション</t>
  </si>
  <si>
    <t>福山市沼隈町中山南1387</t>
  </si>
  <si>
    <t>訪問看護ステーションれあ</t>
  </si>
  <si>
    <t>訪問看護ステーションあすなろ大竹</t>
  </si>
  <si>
    <t>訪問看護ステーション翼</t>
  </si>
  <si>
    <t>廿日市市峠字下ヶ原500</t>
  </si>
  <si>
    <t>訪問看護ステーション島の里</t>
  </si>
  <si>
    <t>訪問看護事業所めぐみ園</t>
  </si>
  <si>
    <t>江田島市大柿町柿浦1557</t>
  </si>
  <si>
    <t>訪問看護ステーション桜</t>
  </si>
  <si>
    <t>訪問看護ステーションelama 寺家駅前</t>
  </si>
  <si>
    <t>看多機ホーム　みなりっこ</t>
  </si>
  <si>
    <t>医療法人辰川会訪問看護ステーション山陽</t>
  </si>
  <si>
    <t>訪問看護ステーションにこっと</t>
  </si>
  <si>
    <t>庄原赤十字訪問看護ステーション</t>
  </si>
  <si>
    <t>特定非営利活動法人　訪問看護ステーションうさぎ</t>
  </si>
  <si>
    <t>訪問看護ステーション竹の子クラブ</t>
  </si>
  <si>
    <t>訪問看護ステーション楓</t>
  </si>
  <si>
    <t>医療法人宗斉会訪問看護ステーションれんげ</t>
  </si>
  <si>
    <t>訪問看護ステーションかがやき西条</t>
  </si>
  <si>
    <t>訪問看護ステーション　あかり</t>
  </si>
  <si>
    <t>府中地区医師会訪問看護ステーション</t>
  </si>
  <si>
    <t>医療法人社団仁井谷医院訪問看護ステーションアネモネ</t>
  </si>
  <si>
    <t>てらおか訪問看護ステーション</t>
  </si>
  <si>
    <t>看護ステーションゆう</t>
  </si>
  <si>
    <t>ナースケア翼</t>
  </si>
  <si>
    <t>ゆなの風訪問看護ステーション</t>
  </si>
  <si>
    <t>医療法人土本医院訪問看護ステーションむかいしま</t>
  </si>
  <si>
    <t>訪問看護ステーション　チアフル</t>
  </si>
  <si>
    <t>ほがらか訪問看護ステーション</t>
  </si>
  <si>
    <t>三原市医師会訪問看護ステーション</t>
  </si>
  <si>
    <t>訪問看護ステーション十夢</t>
  </si>
  <si>
    <t>社会福祉法人恩賜財団済生会支部広島県済生会　訪問看護ステーションやすらぎ</t>
  </si>
  <si>
    <t>社会福祉法人恩賜財団済生会支部広島県済生会　訪問看護ステーションかもめ</t>
  </si>
  <si>
    <t>サンキ・ウエルビィ訪問看護ステーション呉</t>
  </si>
  <si>
    <t>呉共済訪問看護ステーション</t>
  </si>
  <si>
    <t>呉さざなみ苑訪問看護事業所</t>
  </si>
  <si>
    <t>有限会社瀬野川メディコ訪問看護ステーションビジテ呉</t>
  </si>
  <si>
    <t>訪問看護ステーションそれいゆ</t>
  </si>
  <si>
    <t>訪問看護ステーションみつき</t>
  </si>
  <si>
    <t>訪問看護ステーション　デューン呉</t>
  </si>
  <si>
    <t>エンパワーライフ訪問看護ステーション</t>
  </si>
  <si>
    <t>訪問看護ステーションうらにわ</t>
  </si>
  <si>
    <t>マッターホルン訪問看護ステーション</t>
  </si>
  <si>
    <t>セノーテ訪問看護呉ステーション</t>
  </si>
  <si>
    <t>訪問看護ステーションこころ</t>
  </si>
  <si>
    <t>医療法人杏仁会訪問看護ステーションかもめ</t>
  </si>
  <si>
    <t>三原赤十字訪問看護ステーション</t>
  </si>
  <si>
    <t>訪問看護ステーションはっぴー</t>
  </si>
  <si>
    <t>訪問看護ステーションこいずみ</t>
  </si>
  <si>
    <t>三原市小泉町4246</t>
  </si>
  <si>
    <t>訪問看護ステーションはやぶさ</t>
  </si>
  <si>
    <t>訪問看護ステーションあすなろ</t>
  </si>
  <si>
    <t>株式会社徳寿　訪問看護ステーションAioi</t>
  </si>
  <si>
    <t>訪問看護ステーション FAMILY  NURSE.</t>
  </si>
  <si>
    <t>一般社団法人尾道市医師会訪問看護ステーション</t>
  </si>
  <si>
    <t>訪問看護ステーションあさがお</t>
  </si>
  <si>
    <t>有限会社ひまわりライフケアサポートひまわり訪問看護ステーション</t>
  </si>
  <si>
    <t>訪問看護ステーションほんわか</t>
  </si>
  <si>
    <t>訪問看護長江</t>
  </si>
  <si>
    <t>尾道市山波町343</t>
  </si>
  <si>
    <t>訪問看護ステーションふるけあ</t>
  </si>
  <si>
    <t>尾道市美ノ郷町三成2694　3号室</t>
  </si>
  <si>
    <t>因島医師会看護介護支援ホームしまかぜの丘</t>
  </si>
  <si>
    <t>尾道市因島田熊町5116</t>
  </si>
  <si>
    <t>尾道市高須町1436</t>
  </si>
  <si>
    <t>因島医師会訪問看護ステーション</t>
  </si>
  <si>
    <t>尾道市因島中庄町1955</t>
  </si>
  <si>
    <t>福山市医師会訪問看護ステーション</t>
  </si>
  <si>
    <t>東光会訪問看護ステーション</t>
  </si>
  <si>
    <t>祥和会訪問看護ステーション</t>
  </si>
  <si>
    <t>福山医療生活協同組合訪問看護ステーションしあわせ</t>
  </si>
  <si>
    <t>府中地区医師会駅家訪問看護ステーション</t>
  </si>
  <si>
    <t>訪問看護ステーションあけぼの</t>
  </si>
  <si>
    <t>訪問看護ステーションケルン</t>
  </si>
  <si>
    <t>訪問看護ステーションリカバリーⅠ</t>
  </si>
  <si>
    <t>永和会多機能看護介護ステーション(指定訪問看護事業者）</t>
  </si>
  <si>
    <t>ありがとう総合訪問センター訪問看護</t>
  </si>
  <si>
    <t>福山市春日町浦上1224</t>
  </si>
  <si>
    <t>訪問看護ステーションあすなろ西条</t>
  </si>
  <si>
    <t>創心会訪問看護リハビリステーション福山</t>
  </si>
  <si>
    <t>訪問看護ステーションこばたけ</t>
  </si>
  <si>
    <t>ももの花訪問看護リハビリステーション</t>
  </si>
  <si>
    <t>こころ訪問リハビリ看護ステーション</t>
  </si>
  <si>
    <t>グッドライフ訪問看護ステーション</t>
  </si>
  <si>
    <t>いずみ訪問看護ステーション</t>
  </si>
  <si>
    <t>おかもと訪問看護ステーション福山</t>
  </si>
  <si>
    <t>宏正会訪問看護ステーション</t>
  </si>
  <si>
    <t>訪問看護ステーションこいずみPlus+</t>
  </si>
  <si>
    <t>バード訪問看護ステーション</t>
  </si>
  <si>
    <t>あおい訪問看護ステーション</t>
  </si>
  <si>
    <t>訪問看護ステーションざおう</t>
  </si>
  <si>
    <t>訪問看護花てまり</t>
  </si>
  <si>
    <t>訪問看護ステーションてんし</t>
  </si>
  <si>
    <t>千の恵み訪問看護ステーション</t>
  </si>
  <si>
    <t>水永リハビリテーション病院訪問看護ステーション</t>
  </si>
  <si>
    <t>メアリ訪問看護ステーション</t>
  </si>
  <si>
    <t>訪問看護ステーションPERI  CAFE</t>
  </si>
  <si>
    <t>マワルソラ訪問看護リハビリステーション</t>
  </si>
  <si>
    <t>府中市民病院訪問看護ステーションあゆみ</t>
  </si>
  <si>
    <t>府中北市民病院訪問看護ステーション</t>
  </si>
  <si>
    <t>三次地区医師会訪問看護ステーション「スクラム」</t>
  </si>
  <si>
    <t>医療法人微風会訪問看護ステーションビハーラ花の里</t>
  </si>
  <si>
    <t>訪問看護ステーションえのかわ</t>
  </si>
  <si>
    <t>社会福祉法人優輝福祉会　ゆうしゃいん訪問看護ステーション</t>
  </si>
  <si>
    <t>三次市吉舎町吉舎606</t>
  </si>
  <si>
    <t>訪問看護ステーションみのる</t>
  </si>
  <si>
    <t>医療法人社団聖仁会訪問看護ステーションエンゼル</t>
  </si>
  <si>
    <t>訪問看護ステーション相扶</t>
  </si>
  <si>
    <t>大竹市医師会訪問看護ステーション</t>
  </si>
  <si>
    <t>訪問看護ステーションやまと</t>
  </si>
  <si>
    <t>訪問看護ステーションゆうあい</t>
  </si>
  <si>
    <t>東広島市西条町吉行1456</t>
  </si>
  <si>
    <t>合同会社ラポール訪問看護ステーション</t>
  </si>
  <si>
    <t>賀茂台地訪問看護ステーション</t>
  </si>
  <si>
    <t>東広島市西条町土与丸1113</t>
  </si>
  <si>
    <t>東広島市高屋町中島496</t>
  </si>
  <si>
    <t>訪問看護ステーションぬくもり</t>
  </si>
  <si>
    <t>訪問看護ステーションAOIケアリングステーション</t>
  </si>
  <si>
    <t>訪問看護ステーション　リンク</t>
  </si>
  <si>
    <t>訪問看護ステーションりの</t>
  </si>
  <si>
    <t>在宅看護センター　訪問看護もりの時計</t>
  </si>
  <si>
    <t>訪問看護ステーションヒノキ</t>
  </si>
  <si>
    <t>あいず訪問看護ステーション御薗宇</t>
  </si>
  <si>
    <t>訪問看護ステーションレジハピ＋</t>
  </si>
  <si>
    <t>訪問看護ステーションやまねこ</t>
  </si>
  <si>
    <t>医療法人ハートフルハートフルステーションあまの</t>
  </si>
  <si>
    <t>放生門看護ステーションこころーれ廿日市</t>
  </si>
  <si>
    <t>リハケアネット訪問看護ステーション</t>
  </si>
  <si>
    <t>訪問看護ステーション和み</t>
  </si>
  <si>
    <t>訪問看護ステーションいつくしま</t>
  </si>
  <si>
    <t>うるおい訪問看護リハビリステーション</t>
  </si>
  <si>
    <t>訪問看護ステーションコープはつかいち</t>
  </si>
  <si>
    <t>訪問看護ステーション　マハロ</t>
  </si>
  <si>
    <t>訪問看護ステーションなる</t>
  </si>
  <si>
    <t>エコール訪問看護ステーション廿日市</t>
  </si>
  <si>
    <t>オムエル訪問看護ステーション</t>
  </si>
  <si>
    <t>安芸地区医師会熊野町訪問看護ステーション</t>
  </si>
  <si>
    <t>江田島訪問看護ステーションえん</t>
  </si>
  <si>
    <t>安芸地区医師会訪問看護ステーション</t>
  </si>
  <si>
    <t>秋本クリニック訪問看護ステーション</t>
  </si>
  <si>
    <t>訪問看護ステーション「ゆうわ」</t>
  </si>
  <si>
    <t>訪問看護ステーション愛</t>
  </si>
  <si>
    <t>安芸太田町訪問看護ステーション</t>
  </si>
  <si>
    <t>安芸高田市医師会訪問看護ステーション</t>
  </si>
  <si>
    <t>メリィ訪問看護ステーション八千代</t>
  </si>
  <si>
    <t>訪問看護ステーションおおさき</t>
  </si>
  <si>
    <t>訪問看護ステーションはちみつ</t>
  </si>
  <si>
    <t>世羅中央訪問看護ステーション</t>
  </si>
  <si>
    <t>永和会多機能看護介護ステーション(指定居宅サービス事業者)</t>
  </si>
  <si>
    <t>山県郡安芸太田町下殿河内236</t>
    <phoneticPr fontId="1"/>
  </si>
  <si>
    <t>指定有効
終了日</t>
    <phoneticPr fontId="1"/>
  </si>
  <si>
    <t>❖令和6年6月30日現在</t>
  </si>
  <si>
    <t>指定難病　指定医療機関一覧（訪問看護）</t>
    <rPh sb="0" eb="2">
      <t>シテイ</t>
    </rPh>
    <rPh sb="2" eb="4">
      <t>ナンビョウ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</si>
</sst>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3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5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44" formatCode="[$-411]ge\.m\.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vertical="center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17E3AA-53CF-4F30-B849-557F6ABF807C}" name="テーブル1" displayName="テーブル1" ref="A3:C175" totalsRowShown="0" headerRowDxfId="3">
  <autoFilter ref="A3:C175" xr:uid="{EF17E3AA-53CF-4F30-B849-557F6ABF807C}"/>
  <tableColumns count="3">
    <tableColumn id="1" xr3:uid="{7AE724F1-6A4A-4DAF-945B-CC393522A434}" name="名称" dataDxfId="2"/>
    <tableColumn id="2" xr3:uid="{713BE9D4-DED5-425C-97B3-51B43D7EF324}" name="住所" dataDxfId="1"/>
    <tableColumn id="3" xr3:uid="{0EB406FF-2D3C-4351-8CAC-DBB1230138EE}" name="指定有効_x000a_終了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9580-0FA1-4A50-AD75-F3304369EB57}">
  <dimension ref="A1:C175"/>
  <sheetViews>
    <sheetView tabSelected="1" workbookViewId="0">
      <selection activeCell="G13" sqref="G13"/>
    </sheetView>
  </sheetViews>
  <sheetFormatPr defaultRowHeight="18.75" x14ac:dyDescent="0.4"/>
  <cols>
    <col min="1" max="1" width="50.625" style="6" customWidth="1"/>
    <col min="2" max="2" width="25.625" customWidth="1"/>
    <col min="3" max="3" width="8.625" customWidth="1"/>
  </cols>
  <sheetData>
    <row r="1" spans="1:3" ht="19.5" x14ac:dyDescent="0.4">
      <c r="A1" s="7" t="s">
        <v>197</v>
      </c>
      <c r="B1" s="8"/>
      <c r="C1" s="8"/>
    </row>
    <row r="2" spans="1:3" x14ac:dyDescent="0.4">
      <c r="A2" s="6" t="s">
        <v>196</v>
      </c>
    </row>
    <row r="3" spans="1:3" ht="24.95" customHeight="1" x14ac:dyDescent="0.4">
      <c r="A3" s="4" t="s">
        <v>1</v>
      </c>
      <c r="B3" s="3" t="s">
        <v>0</v>
      </c>
      <c r="C3" s="3" t="s">
        <v>195</v>
      </c>
    </row>
    <row r="4" spans="1:3" x14ac:dyDescent="0.4">
      <c r="A4" s="5" t="s">
        <v>82</v>
      </c>
      <c r="B4" s="1" t="str">
        <f>"呉市阿賀中央4-5-16"</f>
        <v>呉市阿賀中央4-5-16</v>
      </c>
      <c r="C4" s="2">
        <v>46387</v>
      </c>
    </row>
    <row r="5" spans="1:3" x14ac:dyDescent="0.4">
      <c r="A5" s="5" t="s">
        <v>51</v>
      </c>
      <c r="B5" s="1" t="str">
        <f>"呉市阿賀北9-3-3"</f>
        <v>呉市阿賀北9-3-3</v>
      </c>
      <c r="C5" s="2">
        <v>47118</v>
      </c>
    </row>
    <row r="6" spans="1:3" x14ac:dyDescent="0.4">
      <c r="A6" s="5" t="s">
        <v>80</v>
      </c>
      <c r="B6" s="1" t="str">
        <f>"呉市音戸町高須3-7-15"</f>
        <v>呉市音戸町高須3-7-15</v>
      </c>
      <c r="C6" s="2">
        <v>46387</v>
      </c>
    </row>
    <row r="7" spans="1:3" x14ac:dyDescent="0.4">
      <c r="A7" s="5" t="s">
        <v>3</v>
      </c>
      <c r="B7" s="1" t="str">
        <f>"呉市広古新開2-14-15-101"</f>
        <v>呉市広古新開2-14-15-101</v>
      </c>
      <c r="C7" s="2">
        <v>47118</v>
      </c>
    </row>
    <row r="8" spans="1:3" x14ac:dyDescent="0.4">
      <c r="A8" s="5" t="s">
        <v>88</v>
      </c>
      <c r="B8" s="1" t="str">
        <f>"呉市広古新開9-25-34-102"</f>
        <v>呉市広古新開9-25-34-102</v>
      </c>
      <c r="C8" s="2">
        <v>47483</v>
      </c>
    </row>
    <row r="9" spans="1:3" x14ac:dyDescent="0.4">
      <c r="A9" s="5" t="s">
        <v>4</v>
      </c>
      <c r="B9" s="1" t="str">
        <f>"呉市広大新開2-3-3"</f>
        <v>呉市広大新開2-3-3</v>
      </c>
      <c r="C9" s="2">
        <v>46387</v>
      </c>
    </row>
    <row r="10" spans="1:3" x14ac:dyDescent="0.4">
      <c r="A10" s="5" t="s">
        <v>32</v>
      </c>
      <c r="B10" s="1" t="str">
        <f>"呉市広白石4-7-22"</f>
        <v>呉市広白石4-7-22</v>
      </c>
      <c r="C10" s="2">
        <v>47118</v>
      </c>
    </row>
    <row r="11" spans="1:3" x14ac:dyDescent="0.4">
      <c r="A11" s="5" t="s">
        <v>10</v>
      </c>
      <c r="B11" s="1" t="str">
        <f>"呉市広本町1-7-40"</f>
        <v>呉市広本町1-7-40</v>
      </c>
      <c r="C11" s="2">
        <v>46387</v>
      </c>
    </row>
    <row r="12" spans="1:3" x14ac:dyDescent="0.4">
      <c r="A12" s="5" t="s">
        <v>77</v>
      </c>
      <c r="B12" s="1" t="str">
        <f>"呉市三条2-1-13"</f>
        <v>呉市三条2-1-13</v>
      </c>
      <c r="C12" s="2">
        <v>46387</v>
      </c>
    </row>
    <row r="13" spans="1:3" x14ac:dyDescent="0.4">
      <c r="A13" s="5" t="s">
        <v>83</v>
      </c>
      <c r="B13" s="1" t="str">
        <f>"呉市焼山桜ヶ丘1-11-12"</f>
        <v>呉市焼山桜ヶ丘1-11-12</v>
      </c>
      <c r="C13" s="2">
        <v>46387</v>
      </c>
    </row>
    <row r="14" spans="1:3" x14ac:dyDescent="0.4">
      <c r="A14" s="5" t="s">
        <v>7</v>
      </c>
      <c r="B14" s="1" t="str">
        <f>"呉市焼山西3-17-9"</f>
        <v>呉市焼山西3-17-9</v>
      </c>
      <c r="C14" s="2">
        <v>46387</v>
      </c>
    </row>
    <row r="15" spans="1:3" x14ac:dyDescent="0.4">
      <c r="A15" s="5" t="s">
        <v>68</v>
      </c>
      <c r="B15" s="1" t="str">
        <f>"呉市仁方西神町6-36-201"</f>
        <v>呉市仁方西神町6-36-201</v>
      </c>
      <c r="C15" s="2">
        <v>46752</v>
      </c>
    </row>
    <row r="16" spans="1:3" x14ac:dyDescent="0.4">
      <c r="A16" s="5" t="s">
        <v>79</v>
      </c>
      <c r="B16" s="1" t="str">
        <f>"呉市西中央2-3-28"</f>
        <v>呉市西中央2-3-28</v>
      </c>
      <c r="C16" s="2">
        <v>46387</v>
      </c>
    </row>
    <row r="17" spans="1:3" x14ac:dyDescent="0.4">
      <c r="A17" s="5" t="s">
        <v>43</v>
      </c>
      <c r="B17" s="1" t="str">
        <f>"呉市中央2-4-4-101"</f>
        <v>呉市中央2-4-4-101</v>
      </c>
      <c r="C17" s="2">
        <v>46752</v>
      </c>
    </row>
    <row r="18" spans="1:3" x14ac:dyDescent="0.4">
      <c r="A18" s="5" t="s">
        <v>84</v>
      </c>
      <c r="B18" s="1" t="str">
        <f>"呉市中央2-6-10  2-B"</f>
        <v>呉市中央2-6-10  2-B</v>
      </c>
      <c r="C18" s="2">
        <v>46752</v>
      </c>
    </row>
    <row r="19" spans="1:3" x14ac:dyDescent="0.4">
      <c r="A19" s="5" t="s">
        <v>81</v>
      </c>
      <c r="B19" s="1" t="str">
        <f>"呉市中央6-10-19"</f>
        <v>呉市中央6-10-19</v>
      </c>
      <c r="C19" s="2">
        <v>46387</v>
      </c>
    </row>
    <row r="20" spans="1:3" x14ac:dyDescent="0.4">
      <c r="A20" s="5" t="s">
        <v>87</v>
      </c>
      <c r="B20" s="1" t="str">
        <f>"呉市中通1-5-6"</f>
        <v>呉市中通1-5-6</v>
      </c>
      <c r="C20" s="2">
        <v>46387</v>
      </c>
    </row>
    <row r="21" spans="1:3" x14ac:dyDescent="0.4">
      <c r="A21" s="5" t="s">
        <v>66</v>
      </c>
      <c r="B21" s="1" t="str">
        <f>"呉市中通2-1-26"</f>
        <v>呉市中通2-1-26</v>
      </c>
      <c r="C21" s="2">
        <v>46387</v>
      </c>
    </row>
    <row r="22" spans="1:3" x14ac:dyDescent="0.4">
      <c r="A22" s="5" t="s">
        <v>5</v>
      </c>
      <c r="B22" s="1" t="str">
        <f>"呉市中通2-1-26-403"</f>
        <v>呉市中通2-1-26-403</v>
      </c>
      <c r="C22" s="2">
        <v>45657</v>
      </c>
    </row>
    <row r="23" spans="1:3" x14ac:dyDescent="0.4">
      <c r="A23" s="5" t="s">
        <v>18</v>
      </c>
      <c r="B23" s="1" t="str">
        <f>"呉市朝日町15-24"</f>
        <v>呉市朝日町15-24</v>
      </c>
      <c r="C23" s="2">
        <v>46387</v>
      </c>
    </row>
    <row r="24" spans="1:3" x14ac:dyDescent="0.4">
      <c r="A24" s="5" t="s">
        <v>85</v>
      </c>
      <c r="B24" s="1" t="str">
        <f>"呉市天応東久保1-5-20"</f>
        <v>呉市天応東久保1-5-20</v>
      </c>
      <c r="C24" s="2">
        <v>47483</v>
      </c>
    </row>
    <row r="25" spans="1:3" x14ac:dyDescent="0.4">
      <c r="A25" s="5" t="s">
        <v>86</v>
      </c>
      <c r="B25" s="1" t="str">
        <f>"呉市豊町久比302-2"</f>
        <v>呉市豊町久比302-2</v>
      </c>
      <c r="C25" s="2">
        <v>45657</v>
      </c>
    </row>
    <row r="26" spans="1:3" x14ac:dyDescent="0.4">
      <c r="A26" s="5" t="s">
        <v>78</v>
      </c>
      <c r="B26" s="1" t="str">
        <f>"呉市本町9-8-2F"</f>
        <v>呉市本町9-8-2F</v>
      </c>
      <c r="C26" s="2">
        <v>46387</v>
      </c>
    </row>
    <row r="27" spans="1:3" x14ac:dyDescent="0.4">
      <c r="A27" s="5" t="s">
        <v>60</v>
      </c>
      <c r="B27" s="1" t="str">
        <f>"竹原市下野町1471-2"</f>
        <v>竹原市下野町1471-2</v>
      </c>
      <c r="C27" s="2">
        <v>46387</v>
      </c>
    </row>
    <row r="28" spans="1:3" x14ac:dyDescent="0.4">
      <c r="A28" s="5" t="s">
        <v>31</v>
      </c>
      <c r="B28" s="1" t="str">
        <f>"竹原市下野町3126-1"</f>
        <v>竹原市下野町3126-1</v>
      </c>
      <c r="C28" s="2">
        <v>46387</v>
      </c>
    </row>
    <row r="29" spans="1:3" x14ac:dyDescent="0.4">
      <c r="A29" s="5" t="s">
        <v>89</v>
      </c>
      <c r="B29" s="1" t="str">
        <f>"竹原市港町3-2-1"</f>
        <v>竹原市港町3-2-1</v>
      </c>
      <c r="C29" s="2">
        <v>46387</v>
      </c>
    </row>
    <row r="30" spans="1:3" x14ac:dyDescent="0.4">
      <c r="A30" s="5" t="s">
        <v>59</v>
      </c>
      <c r="B30" s="1" t="str">
        <f>"竹原市忠海床浦1-6-9"</f>
        <v>竹原市忠海床浦1-6-9</v>
      </c>
      <c r="C30" s="2">
        <v>46752</v>
      </c>
    </row>
    <row r="31" spans="1:3" x14ac:dyDescent="0.4">
      <c r="A31" s="5" t="s">
        <v>11</v>
      </c>
      <c r="B31" s="1" t="str">
        <f>"三原市下北方1-6-6"</f>
        <v>三原市下北方1-6-6</v>
      </c>
      <c r="C31" s="2">
        <v>46387</v>
      </c>
    </row>
    <row r="32" spans="1:3" x14ac:dyDescent="0.4">
      <c r="A32" s="5" t="s">
        <v>97</v>
      </c>
      <c r="B32" s="1" t="str">
        <f>"三原市皆実1-13-17"</f>
        <v>三原市皆実1-13-17</v>
      </c>
      <c r="C32" s="2">
        <v>46752</v>
      </c>
    </row>
    <row r="33" spans="1:3" x14ac:dyDescent="0.4">
      <c r="A33" s="5" t="s">
        <v>95</v>
      </c>
      <c r="B33" s="1" t="str">
        <f>"三原市皆実1-26-1-101"</f>
        <v>三原市皆実1-26-1-101</v>
      </c>
      <c r="C33" s="2">
        <v>45657</v>
      </c>
    </row>
    <row r="34" spans="1:3" x14ac:dyDescent="0.4">
      <c r="A34" s="5" t="s">
        <v>92</v>
      </c>
      <c r="B34" s="1" t="str">
        <f>"三原市久井町江木1164-1"</f>
        <v>三原市久井町江木1164-1</v>
      </c>
      <c r="C34" s="2">
        <v>46387</v>
      </c>
    </row>
    <row r="35" spans="1:3" x14ac:dyDescent="0.4">
      <c r="A35" s="5" t="s">
        <v>74</v>
      </c>
      <c r="B35" s="1" t="str">
        <f>"三原市宮浦1-15-16"</f>
        <v>三原市宮浦1-15-16</v>
      </c>
      <c r="C35" s="2">
        <v>46387</v>
      </c>
    </row>
    <row r="36" spans="1:3" x14ac:dyDescent="0.4">
      <c r="A36" s="5" t="s">
        <v>98</v>
      </c>
      <c r="B36" s="1" t="str">
        <f>"三原市宮浦3-13-15"</f>
        <v>三原市宮浦3-13-15</v>
      </c>
      <c r="C36" s="2">
        <v>47483</v>
      </c>
    </row>
    <row r="37" spans="1:3" x14ac:dyDescent="0.4">
      <c r="A37" s="5" t="s">
        <v>16</v>
      </c>
      <c r="B37" s="1" t="str">
        <f>"三原市宮浦6-6-5"</f>
        <v>三原市宮浦6-6-5</v>
      </c>
      <c r="C37" s="2">
        <v>46387</v>
      </c>
    </row>
    <row r="38" spans="1:3" x14ac:dyDescent="0.4">
      <c r="A38" s="5" t="s">
        <v>93</v>
      </c>
      <c r="B38" s="1" t="s">
        <v>94</v>
      </c>
      <c r="C38" s="2">
        <v>47118</v>
      </c>
    </row>
    <row r="39" spans="1:3" x14ac:dyDescent="0.4">
      <c r="A39" s="5" t="s">
        <v>90</v>
      </c>
      <c r="B39" s="1" t="str">
        <f>"三原市城町3-5-6"</f>
        <v>三原市城町3-5-6</v>
      </c>
      <c r="C39" s="2">
        <v>46387</v>
      </c>
    </row>
    <row r="40" spans="1:3" x14ac:dyDescent="0.4">
      <c r="A40" s="5" t="s">
        <v>62</v>
      </c>
      <c r="B40" s="1" t="str">
        <f>"三原市須波ハイツ2-2-5"</f>
        <v>三原市須波ハイツ2-2-5</v>
      </c>
      <c r="C40" s="2">
        <v>46387</v>
      </c>
    </row>
    <row r="41" spans="1:3" x14ac:dyDescent="0.4">
      <c r="A41" s="5" t="s">
        <v>91</v>
      </c>
      <c r="B41" s="1" t="str">
        <f>"三原市東町2-7-1"</f>
        <v>三原市東町2-7-1</v>
      </c>
      <c r="C41" s="2">
        <v>46387</v>
      </c>
    </row>
    <row r="42" spans="1:3" x14ac:dyDescent="0.4">
      <c r="A42" s="5" t="s">
        <v>48</v>
      </c>
      <c r="B42" s="1" t="str">
        <f>"三原市南方2-20-20"</f>
        <v>三原市南方2-20-20</v>
      </c>
      <c r="C42" s="2">
        <v>47118</v>
      </c>
    </row>
    <row r="43" spans="1:3" x14ac:dyDescent="0.4">
      <c r="A43" s="5" t="s">
        <v>69</v>
      </c>
      <c r="B43" s="1" t="str">
        <f>"三原市南方2-20-20"</f>
        <v>三原市南方2-20-20</v>
      </c>
      <c r="C43" s="2">
        <v>46752</v>
      </c>
    </row>
    <row r="44" spans="1:3" x14ac:dyDescent="0.4">
      <c r="A44" s="5" t="s">
        <v>96</v>
      </c>
      <c r="B44" s="1" t="str">
        <f>"三原市頼兼2-9-10"</f>
        <v>三原市頼兼2-9-10</v>
      </c>
      <c r="C44" s="2">
        <v>46022</v>
      </c>
    </row>
    <row r="45" spans="1:3" x14ac:dyDescent="0.4">
      <c r="A45" s="5" t="s">
        <v>61</v>
      </c>
      <c r="B45" s="1" t="str">
        <f>"三原市和田2-29-6"</f>
        <v>三原市和田2-29-6</v>
      </c>
      <c r="C45" s="2">
        <v>45657</v>
      </c>
    </row>
    <row r="46" spans="1:3" x14ac:dyDescent="0.4">
      <c r="A46" s="5" t="s">
        <v>110</v>
      </c>
      <c r="B46" s="1" t="s">
        <v>111</v>
      </c>
      <c r="C46" s="2">
        <v>46387</v>
      </c>
    </row>
    <row r="47" spans="1:3" x14ac:dyDescent="0.4">
      <c r="A47" s="5" t="s">
        <v>107</v>
      </c>
      <c r="B47" s="1" t="s">
        <v>108</v>
      </c>
      <c r="C47" s="2">
        <v>47177</v>
      </c>
    </row>
    <row r="48" spans="1:3" x14ac:dyDescent="0.4">
      <c r="A48" s="5" t="s">
        <v>41</v>
      </c>
      <c r="B48" s="1" t="str">
        <f>"尾道市因島土生町2560-1"</f>
        <v>尾道市因島土生町2560-1</v>
      </c>
      <c r="C48" s="2">
        <v>47118</v>
      </c>
    </row>
    <row r="49" spans="1:3" x14ac:dyDescent="0.4">
      <c r="A49" s="5" t="s">
        <v>101</v>
      </c>
      <c r="B49" s="1" t="str">
        <f>"尾道市久保2-15-17"</f>
        <v>尾道市久保2-15-17</v>
      </c>
      <c r="C49" s="2">
        <v>46387</v>
      </c>
    </row>
    <row r="50" spans="1:3" x14ac:dyDescent="0.4">
      <c r="A50" s="5" t="s">
        <v>99</v>
      </c>
      <c r="B50" s="1" t="str">
        <f>"尾道市栗原東2-4-33"</f>
        <v>尾道市栗原東2-4-33</v>
      </c>
      <c r="C50" s="2">
        <v>46387</v>
      </c>
    </row>
    <row r="51" spans="1:3" x14ac:dyDescent="0.4">
      <c r="A51" s="5" t="s">
        <v>2</v>
      </c>
      <c r="B51" s="1" t="str">
        <f>"尾道市御調町市107-1"</f>
        <v>尾道市御調町市107-1</v>
      </c>
      <c r="C51" s="2">
        <v>46387</v>
      </c>
    </row>
    <row r="52" spans="1:3" x14ac:dyDescent="0.4">
      <c r="A52" s="5" t="s">
        <v>71</v>
      </c>
      <c r="B52" s="1" t="str">
        <f>"尾道市向島町580-5"</f>
        <v>尾道市向島町580-5</v>
      </c>
      <c r="C52" s="2">
        <v>46387</v>
      </c>
    </row>
    <row r="53" spans="1:3" x14ac:dyDescent="0.4">
      <c r="A53" s="5" t="s">
        <v>28</v>
      </c>
      <c r="B53" s="1" t="str">
        <f>"尾道市向東町3301-59"</f>
        <v>尾道市向東町3301-59</v>
      </c>
      <c r="C53" s="2">
        <v>46387</v>
      </c>
    </row>
    <row r="54" spans="1:3" x14ac:dyDescent="0.4">
      <c r="A54" s="5" t="s">
        <v>50</v>
      </c>
      <c r="B54" s="1" t="str">
        <f>"尾道市向東町8883-10"</f>
        <v>尾道市向東町8883-10</v>
      </c>
      <c r="C54" s="2">
        <v>46387</v>
      </c>
    </row>
    <row r="55" spans="1:3" x14ac:dyDescent="0.4">
      <c r="A55" s="5" t="s">
        <v>75</v>
      </c>
      <c r="B55" s="1" t="s">
        <v>109</v>
      </c>
      <c r="C55" s="2">
        <v>47118</v>
      </c>
    </row>
    <row r="56" spans="1:3" x14ac:dyDescent="0.4">
      <c r="A56" s="5" t="s">
        <v>100</v>
      </c>
      <c r="B56" s="1" t="str">
        <f>"尾道市高須町恋ノ水924-33"</f>
        <v>尾道市高須町恋ノ水924-33</v>
      </c>
      <c r="C56" s="2">
        <v>46387</v>
      </c>
    </row>
    <row r="57" spans="1:3" x14ac:dyDescent="0.4">
      <c r="A57" s="5" t="s">
        <v>103</v>
      </c>
      <c r="B57" s="1" t="s">
        <v>104</v>
      </c>
      <c r="C57" s="2">
        <v>46387</v>
      </c>
    </row>
    <row r="58" spans="1:3" x14ac:dyDescent="0.4">
      <c r="A58" s="5" t="s">
        <v>102</v>
      </c>
      <c r="B58" s="1" t="str">
        <f>"尾道市西御所町1-27"</f>
        <v>尾道市西御所町1-27</v>
      </c>
      <c r="C58" s="2">
        <v>46387</v>
      </c>
    </row>
    <row r="59" spans="1:3" x14ac:dyDescent="0.4">
      <c r="A59" s="5" t="s">
        <v>55</v>
      </c>
      <c r="B59" s="1" t="str">
        <f>"尾道市美ノ郷町三成1572-2"</f>
        <v>尾道市美ノ郷町三成1572-2</v>
      </c>
      <c r="C59" s="2">
        <v>46022</v>
      </c>
    </row>
    <row r="60" spans="1:3" x14ac:dyDescent="0.4">
      <c r="A60" s="5" t="s">
        <v>105</v>
      </c>
      <c r="B60" s="1" t="s">
        <v>106</v>
      </c>
      <c r="C60" s="2">
        <v>47118</v>
      </c>
    </row>
    <row r="61" spans="1:3" x14ac:dyDescent="0.4">
      <c r="A61" s="5" t="s">
        <v>138</v>
      </c>
      <c r="B61" s="1" t="str">
        <f>"福山市引野町3-7-20"</f>
        <v>福山市引野町3-7-20</v>
      </c>
      <c r="C61" s="2">
        <v>46752</v>
      </c>
    </row>
    <row r="62" spans="1:3" x14ac:dyDescent="0.4">
      <c r="A62" s="5" t="s">
        <v>33</v>
      </c>
      <c r="B62" s="1" t="str">
        <f>"福山市引野町南1-1-24"</f>
        <v>福山市引野町南1-1-24</v>
      </c>
      <c r="C62" s="2">
        <v>46387</v>
      </c>
    </row>
    <row r="63" spans="1:3" x14ac:dyDescent="0.4">
      <c r="A63" s="5" t="s">
        <v>141</v>
      </c>
      <c r="B63" s="1" t="str">
        <f>"福山市駅家町助元148-4"</f>
        <v>福山市駅家町助元148-4</v>
      </c>
      <c r="C63" s="2">
        <v>47483</v>
      </c>
    </row>
    <row r="64" spans="1:3" x14ac:dyDescent="0.4">
      <c r="A64" s="5" t="s">
        <v>125</v>
      </c>
      <c r="B64" s="1" t="s">
        <v>38</v>
      </c>
      <c r="C64" s="2">
        <v>46387</v>
      </c>
    </row>
    <row r="65" spans="1:3" x14ac:dyDescent="0.4">
      <c r="A65" s="5" t="s">
        <v>116</v>
      </c>
      <c r="B65" s="1" t="str">
        <f>"福山市駅家町大字倉光451-15"</f>
        <v>福山市駅家町大字倉光451-15</v>
      </c>
      <c r="C65" s="2">
        <v>46387</v>
      </c>
    </row>
    <row r="66" spans="1:3" x14ac:dyDescent="0.4">
      <c r="A66" s="5" t="s">
        <v>119</v>
      </c>
      <c r="B66" s="1" t="str">
        <f>"福山市駅家町大字法成寺100-2"</f>
        <v>福山市駅家町大字法成寺100-2</v>
      </c>
      <c r="C66" s="2">
        <v>46387</v>
      </c>
    </row>
    <row r="67" spans="1:3" x14ac:dyDescent="0.4">
      <c r="A67" s="5" t="s">
        <v>114</v>
      </c>
      <c r="B67" s="1" t="str">
        <f>"福山市沖野上町3-6-28"</f>
        <v>福山市沖野上町3-6-28</v>
      </c>
      <c r="C67" s="2">
        <v>46387</v>
      </c>
    </row>
    <row r="68" spans="1:3" x14ac:dyDescent="0.4">
      <c r="A68" s="5" t="s">
        <v>131</v>
      </c>
      <c r="B68" s="1" t="s">
        <v>24</v>
      </c>
      <c r="C68" s="2">
        <v>46022</v>
      </c>
    </row>
    <row r="69" spans="1:3" x14ac:dyDescent="0.4">
      <c r="A69" s="5" t="s">
        <v>37</v>
      </c>
      <c r="B69" s="1" t="str">
        <f>"福山市高西町3-10-21"</f>
        <v>福山市高西町3-10-21</v>
      </c>
      <c r="C69" s="2">
        <v>45657</v>
      </c>
    </row>
    <row r="70" spans="1:3" x14ac:dyDescent="0.4">
      <c r="A70" s="5" t="s">
        <v>134</v>
      </c>
      <c r="B70" s="1" t="str">
        <f>"福山市今津町3-15-201"</f>
        <v>福山市今津町3-15-201</v>
      </c>
      <c r="C70" s="2">
        <v>46387</v>
      </c>
    </row>
    <row r="71" spans="1:3" x14ac:dyDescent="0.4">
      <c r="A71" s="5" t="s">
        <v>8</v>
      </c>
      <c r="B71" s="1" t="str">
        <f>"福山市三吉町3-10-8"</f>
        <v>福山市三吉町3-10-8</v>
      </c>
      <c r="C71" s="2">
        <v>47483</v>
      </c>
    </row>
    <row r="72" spans="1:3" x14ac:dyDescent="0.4">
      <c r="A72" s="5" t="s">
        <v>9</v>
      </c>
      <c r="B72" s="1" t="str">
        <f>"福山市三吉町4-1-1-206"</f>
        <v>福山市三吉町4-1-1-206</v>
      </c>
      <c r="C72" s="2">
        <v>47483</v>
      </c>
    </row>
    <row r="73" spans="1:3" x14ac:dyDescent="0.4">
      <c r="A73" s="5" t="s">
        <v>112</v>
      </c>
      <c r="B73" s="1" t="str">
        <f>"福山市三吉町南2-11-22"</f>
        <v>福山市三吉町南2-11-22</v>
      </c>
      <c r="C73" s="2">
        <v>46387</v>
      </c>
    </row>
    <row r="74" spans="1:3" x14ac:dyDescent="0.4">
      <c r="A74" s="5" t="s">
        <v>113</v>
      </c>
      <c r="B74" s="1" t="str">
        <f>"福山市春日町7-6-27"</f>
        <v>福山市春日町7-6-27</v>
      </c>
      <c r="C74" s="2">
        <v>46387</v>
      </c>
    </row>
    <row r="75" spans="1:3" x14ac:dyDescent="0.4">
      <c r="A75" s="5" t="s">
        <v>121</v>
      </c>
      <c r="B75" s="1" t="s">
        <v>122</v>
      </c>
      <c r="C75" s="2">
        <v>46387</v>
      </c>
    </row>
    <row r="76" spans="1:3" x14ac:dyDescent="0.4">
      <c r="A76" s="5" t="s">
        <v>117</v>
      </c>
      <c r="B76" s="1" t="str">
        <f>"福山市曙町3-19-18"</f>
        <v>福山市曙町3-19-18</v>
      </c>
      <c r="C76" s="2">
        <v>46387</v>
      </c>
    </row>
    <row r="77" spans="1:3" x14ac:dyDescent="0.4">
      <c r="A77" s="5" t="s">
        <v>57</v>
      </c>
      <c r="B77" s="1" t="str">
        <f>"福山市曙町5-11-40"</f>
        <v>福山市曙町5-11-40</v>
      </c>
      <c r="C77" s="2">
        <v>46752</v>
      </c>
    </row>
    <row r="78" spans="1:3" x14ac:dyDescent="0.4">
      <c r="A78" s="5" t="s">
        <v>73</v>
      </c>
      <c r="B78" s="1" t="str">
        <f>"福山市松永町340-1"</f>
        <v>福山市松永町340-1</v>
      </c>
      <c r="C78" s="2">
        <v>46387</v>
      </c>
    </row>
    <row r="79" spans="1:3" x14ac:dyDescent="0.4">
      <c r="A79" s="5" t="s">
        <v>137</v>
      </c>
      <c r="B79" s="1" t="str">
        <f>"福山市松永町5-6-13-2F"</f>
        <v>福山市松永町5-6-13-2F</v>
      </c>
      <c r="C79" s="2">
        <v>46752</v>
      </c>
    </row>
    <row r="80" spans="1:3" x14ac:dyDescent="0.4">
      <c r="A80" s="5" t="s">
        <v>23</v>
      </c>
      <c r="B80" s="1" t="s">
        <v>45</v>
      </c>
      <c r="C80" s="2">
        <v>46387</v>
      </c>
    </row>
    <row r="81" spans="1:3" x14ac:dyDescent="0.4">
      <c r="A81" s="5" t="s">
        <v>124</v>
      </c>
      <c r="B81" s="1" t="str">
        <f>"福山市新涯町1-15-22"</f>
        <v>福山市新涯町1-15-22</v>
      </c>
      <c r="C81" s="2">
        <v>46387</v>
      </c>
    </row>
    <row r="82" spans="1:3" x14ac:dyDescent="0.4">
      <c r="A82" s="5" t="s">
        <v>140</v>
      </c>
      <c r="B82" s="1" t="str">
        <f>"福山市新涯町1-25-46"</f>
        <v>福山市新涯町1-25-46</v>
      </c>
      <c r="C82" s="2">
        <v>47118</v>
      </c>
    </row>
    <row r="83" spans="1:3" x14ac:dyDescent="0.4">
      <c r="A83" s="5" t="s">
        <v>25</v>
      </c>
      <c r="B83" s="1" t="str">
        <f>"福山市新涯町1-7-43"</f>
        <v>福山市新涯町1-7-43</v>
      </c>
      <c r="C83" s="2">
        <v>46387</v>
      </c>
    </row>
    <row r="84" spans="1:3" x14ac:dyDescent="0.4">
      <c r="A84" s="5" t="s">
        <v>130</v>
      </c>
      <c r="B84" s="1" t="str">
        <f>"福山市新市町新市403-5"</f>
        <v>福山市新市町新市403-5</v>
      </c>
      <c r="C84" s="2">
        <v>47118</v>
      </c>
    </row>
    <row r="85" spans="1:3" x14ac:dyDescent="0.4">
      <c r="A85" s="5" t="s">
        <v>67</v>
      </c>
      <c r="B85" s="1" t="str">
        <f>"福山市新市町大字新市56-1"</f>
        <v>福山市新市町大字新市56-1</v>
      </c>
      <c r="C85" s="2">
        <v>46387</v>
      </c>
    </row>
    <row r="86" spans="1:3" x14ac:dyDescent="0.4">
      <c r="A86" s="5" t="s">
        <v>53</v>
      </c>
      <c r="B86" s="1" t="str">
        <f>"福山市神村町5234-12"</f>
        <v>福山市神村町5234-12</v>
      </c>
      <c r="C86" s="2">
        <v>46387</v>
      </c>
    </row>
    <row r="87" spans="1:3" x14ac:dyDescent="0.4">
      <c r="A87" s="5" t="s">
        <v>118</v>
      </c>
      <c r="B87" s="1" t="str">
        <f>"福山市神辺町新湯野54-5"</f>
        <v>福山市神辺町新湯野54-5</v>
      </c>
      <c r="C87" s="2">
        <v>46387</v>
      </c>
    </row>
    <row r="88" spans="1:3" x14ac:dyDescent="0.4">
      <c r="A88" s="5" t="s">
        <v>127</v>
      </c>
      <c r="B88" s="1" t="str">
        <f>"福山市神辺町道上498-6"</f>
        <v>福山市神辺町道上498-6</v>
      </c>
      <c r="C88" s="2">
        <v>47118</v>
      </c>
    </row>
    <row r="89" spans="1:3" x14ac:dyDescent="0.4">
      <c r="A89" s="5" t="s">
        <v>72</v>
      </c>
      <c r="B89" s="1" t="str">
        <f>"福山市瀬戸町地頭分1191-1"</f>
        <v>福山市瀬戸町地頭分1191-1</v>
      </c>
      <c r="C89" s="2">
        <v>46752</v>
      </c>
    </row>
    <row r="90" spans="1:3" x14ac:dyDescent="0.4">
      <c r="A90" s="5" t="s">
        <v>142</v>
      </c>
      <c r="B90" s="1" t="str">
        <f>"福山市瀬戸町長和671-1-102"</f>
        <v>福山市瀬戸町長和671-1-102</v>
      </c>
      <c r="C90" s="2">
        <v>47483</v>
      </c>
    </row>
    <row r="91" spans="1:3" x14ac:dyDescent="0.4">
      <c r="A91" s="5" t="s">
        <v>135</v>
      </c>
      <c r="B91" s="1" t="str">
        <f>"福山市蔵王町162-1"</f>
        <v>福山市蔵王町162-1</v>
      </c>
      <c r="C91" s="2">
        <v>46752</v>
      </c>
    </row>
    <row r="92" spans="1:3" x14ac:dyDescent="0.4">
      <c r="A92" s="5" t="s">
        <v>132</v>
      </c>
      <c r="B92" s="1" t="str">
        <f>"福山市東桜町11-9-2F"</f>
        <v>福山市東桜町11-9-2F</v>
      </c>
      <c r="C92" s="2">
        <v>46387</v>
      </c>
    </row>
    <row r="93" spans="1:3" x14ac:dyDescent="0.4">
      <c r="A93" s="5" t="s">
        <v>34</v>
      </c>
      <c r="B93" s="1" t="str">
        <f>"福山市東手城町1-28-31"</f>
        <v>福山市東手城町1-28-31</v>
      </c>
      <c r="C93" s="2">
        <v>46387</v>
      </c>
    </row>
    <row r="94" spans="1:3" x14ac:dyDescent="0.4">
      <c r="A94" s="5" t="s">
        <v>128</v>
      </c>
      <c r="B94" s="1" t="str">
        <f>"福山市東町1-4-22"</f>
        <v>福山市東町1-4-22</v>
      </c>
      <c r="C94" s="2">
        <v>45657</v>
      </c>
    </row>
    <row r="95" spans="1:3" x14ac:dyDescent="0.4">
      <c r="A95" s="5" t="s">
        <v>129</v>
      </c>
      <c r="B95" s="1" t="str">
        <f>"福山市東陽台1-11-9"</f>
        <v>福山市東陽台1-11-9</v>
      </c>
      <c r="C95" s="2">
        <v>47118</v>
      </c>
    </row>
    <row r="96" spans="1:3" x14ac:dyDescent="0.4">
      <c r="A96" s="5" t="s">
        <v>29</v>
      </c>
      <c r="B96" s="1" t="str">
        <f>"福山市内海町字浜沖73-2"</f>
        <v>福山市内海町字浜沖73-2</v>
      </c>
      <c r="C96" s="2">
        <v>46387</v>
      </c>
    </row>
    <row r="97" spans="1:3" x14ac:dyDescent="0.4">
      <c r="A97" s="5" t="s">
        <v>22</v>
      </c>
      <c r="B97" s="1" t="str">
        <f>"福山市南松永町2-8-12"</f>
        <v>福山市南松永町2-8-12</v>
      </c>
      <c r="C97" s="2">
        <v>46387</v>
      </c>
    </row>
    <row r="98" spans="1:3" x14ac:dyDescent="0.4">
      <c r="A98" s="5" t="s">
        <v>139</v>
      </c>
      <c r="B98" s="1" t="str">
        <f>"福山市南蔵王町4-16-25"</f>
        <v>福山市南蔵王町4-16-25</v>
      </c>
      <c r="C98" s="2">
        <v>47118</v>
      </c>
    </row>
    <row r="99" spans="1:3" x14ac:dyDescent="0.4">
      <c r="A99" s="5" t="s">
        <v>36</v>
      </c>
      <c r="B99" s="1" t="str">
        <f>"福山市南蔵王町5-14-43-101"</f>
        <v>福山市南蔵王町5-14-43-101</v>
      </c>
      <c r="C99" s="2">
        <v>46387</v>
      </c>
    </row>
    <row r="100" spans="1:3" x14ac:dyDescent="0.4">
      <c r="A100" s="5" t="s">
        <v>133</v>
      </c>
      <c r="B100" s="1" t="str">
        <f>"福山市南蔵王町6-16-54"</f>
        <v>福山市南蔵王町6-16-54</v>
      </c>
      <c r="C100" s="2">
        <v>46387</v>
      </c>
    </row>
    <row r="101" spans="1:3" x14ac:dyDescent="0.4">
      <c r="A101" s="5" t="s">
        <v>126</v>
      </c>
      <c r="B101" s="1" t="str">
        <f>"福山市南本庄2-5-28-202"</f>
        <v>福山市南本庄2-5-28-202</v>
      </c>
      <c r="C101" s="2">
        <v>47118</v>
      </c>
    </row>
    <row r="102" spans="1:3" x14ac:dyDescent="0.4">
      <c r="A102" s="5" t="s">
        <v>136</v>
      </c>
      <c r="B102" s="1" t="str">
        <f>"福山市南本庄5-2-31"</f>
        <v>福山市南本庄5-2-31</v>
      </c>
      <c r="C102" s="2">
        <v>46752</v>
      </c>
    </row>
    <row r="103" spans="1:3" x14ac:dyDescent="0.4">
      <c r="A103" s="5" t="s">
        <v>120</v>
      </c>
      <c r="B103" s="1" t="str">
        <f>"福山市本郷町2924-1"</f>
        <v>福山市本郷町2924-1</v>
      </c>
      <c r="C103" s="2">
        <v>46387</v>
      </c>
    </row>
    <row r="104" spans="1:3" x14ac:dyDescent="0.4">
      <c r="A104" s="5" t="s">
        <v>193</v>
      </c>
      <c r="B104" s="1" t="str">
        <f>"福山市本郷町2924-1"</f>
        <v>福山市本郷町2924-1</v>
      </c>
      <c r="C104" s="2">
        <v>46387</v>
      </c>
    </row>
    <row r="105" spans="1:3" x14ac:dyDescent="0.4">
      <c r="A105" s="5" t="s">
        <v>115</v>
      </c>
      <c r="B105" s="1" t="str">
        <f>"福山市木之庄町3-6-5"</f>
        <v>福山市木之庄町3-6-5</v>
      </c>
      <c r="C105" s="2">
        <v>46387</v>
      </c>
    </row>
    <row r="106" spans="1:3" x14ac:dyDescent="0.4">
      <c r="A106" s="5" t="s">
        <v>56</v>
      </c>
      <c r="B106" s="1" t="str">
        <f>"福山市野上町1-2-17"</f>
        <v>福山市野上町1-2-17</v>
      </c>
      <c r="C106" s="2">
        <v>46387</v>
      </c>
    </row>
    <row r="107" spans="1:3" x14ac:dyDescent="0.4">
      <c r="A107" s="5" t="s">
        <v>65</v>
      </c>
      <c r="B107" s="1" t="str">
        <f>"府中市鵜飼町496-1"</f>
        <v>府中市鵜飼町496-1</v>
      </c>
      <c r="C107" s="2">
        <v>46387</v>
      </c>
    </row>
    <row r="108" spans="1:3" x14ac:dyDescent="0.4">
      <c r="A108" s="5" t="s">
        <v>143</v>
      </c>
      <c r="B108" s="1" t="str">
        <f>"府中市鵜飼町555-3"</f>
        <v>府中市鵜飼町555-3</v>
      </c>
      <c r="C108" s="2">
        <v>46387</v>
      </c>
    </row>
    <row r="109" spans="1:3" x14ac:dyDescent="0.4">
      <c r="A109" s="5" t="s">
        <v>144</v>
      </c>
      <c r="B109" s="1" t="s">
        <v>17</v>
      </c>
      <c r="C109" s="2">
        <v>46387</v>
      </c>
    </row>
    <row r="110" spans="1:3" x14ac:dyDescent="0.4">
      <c r="A110" s="5" t="s">
        <v>145</v>
      </c>
      <c r="B110" s="1" t="str">
        <f>"三次市粟屋町柳迫1649-1 あさぎり内"</f>
        <v>三次市粟屋町柳迫1649-1 あさぎり内</v>
      </c>
      <c r="C110" s="2">
        <v>46387</v>
      </c>
    </row>
    <row r="111" spans="1:3" x14ac:dyDescent="0.4">
      <c r="A111" s="5" t="s">
        <v>148</v>
      </c>
      <c r="B111" s="1" t="s">
        <v>149</v>
      </c>
      <c r="C111" s="2">
        <v>45657</v>
      </c>
    </row>
    <row r="112" spans="1:3" x14ac:dyDescent="0.4">
      <c r="A112" s="5" t="s">
        <v>147</v>
      </c>
      <c r="B112" s="1" t="str">
        <f>"三次市三次町310-4"</f>
        <v>三次市三次町310-4</v>
      </c>
      <c r="C112" s="2">
        <v>46387</v>
      </c>
    </row>
    <row r="113" spans="1:3" x14ac:dyDescent="0.4">
      <c r="A113" s="5" t="s">
        <v>150</v>
      </c>
      <c r="B113" s="1" t="str">
        <f>"三次市三良坂町仁賀1056-12"</f>
        <v>三次市三良坂町仁賀1056-12</v>
      </c>
      <c r="C113" s="2">
        <v>47118</v>
      </c>
    </row>
    <row r="114" spans="1:3" x14ac:dyDescent="0.4">
      <c r="A114" s="5" t="s">
        <v>146</v>
      </c>
      <c r="B114" s="1" t="str">
        <f>"三次市山家町605-20"</f>
        <v>三次市山家町605-20</v>
      </c>
      <c r="C114" s="2">
        <v>46387</v>
      </c>
    </row>
    <row r="115" spans="1:3" x14ac:dyDescent="0.4">
      <c r="A115" s="5" t="s">
        <v>151</v>
      </c>
      <c r="B115" s="1" t="str">
        <f>"庄原市上原町1810-1"</f>
        <v>庄原市上原町1810-1</v>
      </c>
      <c r="C115" s="2">
        <v>46387</v>
      </c>
    </row>
    <row r="116" spans="1:3" x14ac:dyDescent="0.4">
      <c r="A116" s="5" t="s">
        <v>6</v>
      </c>
      <c r="B116" s="1" t="s">
        <v>35</v>
      </c>
      <c r="C116" s="2">
        <v>46387</v>
      </c>
    </row>
    <row r="117" spans="1:3" x14ac:dyDescent="0.4">
      <c r="A117" s="5" t="s">
        <v>58</v>
      </c>
      <c r="B117" s="1" t="str">
        <f>"庄原市西本町2-7-10"</f>
        <v>庄原市西本町2-7-10</v>
      </c>
      <c r="C117" s="2">
        <v>46387</v>
      </c>
    </row>
    <row r="118" spans="1:3" x14ac:dyDescent="0.4">
      <c r="A118" s="5" t="s">
        <v>64</v>
      </c>
      <c r="B118" s="1" t="str">
        <f>"庄原市川北町534-3"</f>
        <v>庄原市川北町534-3</v>
      </c>
      <c r="C118" s="2">
        <v>47483</v>
      </c>
    </row>
    <row r="119" spans="1:3" x14ac:dyDescent="0.4">
      <c r="A119" s="5" t="s">
        <v>20</v>
      </c>
      <c r="B119" s="1" t="s">
        <v>12</v>
      </c>
      <c r="C119" s="2">
        <v>46387</v>
      </c>
    </row>
    <row r="120" spans="1:3" x14ac:dyDescent="0.4">
      <c r="A120" s="5" t="s">
        <v>152</v>
      </c>
      <c r="B120" s="1" t="str">
        <f>"庄原市尾引町263-2"</f>
        <v>庄原市尾引町263-2</v>
      </c>
      <c r="C120" s="2">
        <v>46387</v>
      </c>
    </row>
    <row r="121" spans="1:3" x14ac:dyDescent="0.4">
      <c r="A121" s="5" t="s">
        <v>155</v>
      </c>
      <c r="B121" s="1" t="str">
        <f>"大竹市玖波4-8-8"</f>
        <v>大竹市玖波4-8-8</v>
      </c>
      <c r="C121" s="2">
        <v>46387</v>
      </c>
    </row>
    <row r="122" spans="1:3" x14ac:dyDescent="0.4">
      <c r="A122" s="5" t="s">
        <v>154</v>
      </c>
      <c r="B122" s="1" t="str">
        <f>"大竹市元町1-1-5"</f>
        <v>大竹市元町1-1-5</v>
      </c>
      <c r="C122" s="2">
        <v>46387</v>
      </c>
    </row>
    <row r="123" spans="1:3" x14ac:dyDescent="0.4">
      <c r="A123" s="5" t="s">
        <v>157</v>
      </c>
      <c r="B123" s="1" t="str">
        <f>"大竹市黒川1-8-25"</f>
        <v>大竹市黒川1-8-25</v>
      </c>
      <c r="C123" s="2">
        <v>47118</v>
      </c>
    </row>
    <row r="124" spans="1:3" x14ac:dyDescent="0.4">
      <c r="A124" s="5" t="s">
        <v>47</v>
      </c>
      <c r="B124" s="1" t="str">
        <f>"大竹市油見2-2-17"</f>
        <v>大竹市油見2-2-17</v>
      </c>
      <c r="C124" s="2">
        <v>47118</v>
      </c>
    </row>
    <row r="125" spans="1:3" x14ac:dyDescent="0.4">
      <c r="A125" s="5" t="s">
        <v>153</v>
      </c>
      <c r="B125" s="1" t="str">
        <f>"大竹市油見3-6-8"</f>
        <v>大竹市油見3-6-8</v>
      </c>
      <c r="C125" s="2">
        <v>46387</v>
      </c>
    </row>
    <row r="126" spans="1:3" x14ac:dyDescent="0.4">
      <c r="A126" s="5" t="s">
        <v>165</v>
      </c>
      <c r="B126" s="1" t="str">
        <f>"東広島市安芸津町風早3116-4"</f>
        <v>東広島市安芸津町風早3116-4</v>
      </c>
      <c r="C126" s="2">
        <v>45657</v>
      </c>
    </row>
    <row r="127" spans="1:3" x14ac:dyDescent="0.4">
      <c r="A127" s="5" t="s">
        <v>42</v>
      </c>
      <c r="B127" s="1" t="s">
        <v>160</v>
      </c>
      <c r="C127" s="2">
        <v>46387</v>
      </c>
    </row>
    <row r="128" spans="1:3" x14ac:dyDescent="0.4">
      <c r="A128" s="5" t="s">
        <v>164</v>
      </c>
      <c r="B128" s="1" t="str">
        <f>"東広島市黒瀬切田が丘1-29-9"</f>
        <v>東広島市黒瀬切田が丘1-29-9</v>
      </c>
      <c r="C128" s="2">
        <v>45657</v>
      </c>
    </row>
    <row r="129" spans="1:3" x14ac:dyDescent="0.4">
      <c r="A129" s="5" t="s">
        <v>15</v>
      </c>
      <c r="B129" s="1" t="str">
        <f>"東広島市黒瀬町国近335-9"</f>
        <v>東広島市黒瀬町国近335-9</v>
      </c>
      <c r="C129" s="2">
        <v>46387</v>
      </c>
    </row>
    <row r="130" spans="1:3" x14ac:dyDescent="0.4">
      <c r="A130" s="5" t="s">
        <v>54</v>
      </c>
      <c r="B130" s="1" t="str">
        <f>"東広島市寺家駅前13-15"</f>
        <v>東広島市寺家駅前13-15</v>
      </c>
      <c r="C130" s="2">
        <v>46752</v>
      </c>
    </row>
    <row r="131" spans="1:3" x14ac:dyDescent="0.4">
      <c r="A131" s="5" t="s">
        <v>27</v>
      </c>
      <c r="B131" s="1" t="str">
        <f>"東広島市西条栄町9-33"</f>
        <v>東広島市西条栄町9-33</v>
      </c>
      <c r="C131" s="2">
        <v>47483</v>
      </c>
    </row>
    <row r="132" spans="1:3" x14ac:dyDescent="0.4">
      <c r="A132" s="5" t="s">
        <v>163</v>
      </c>
      <c r="B132" s="1" t="str">
        <f>"東広島市西条大坪町9-52　A-2"</f>
        <v>東広島市西条大坪町9-52　A-2</v>
      </c>
      <c r="C132" s="2">
        <v>47483</v>
      </c>
    </row>
    <row r="133" spans="1:3" x14ac:dyDescent="0.4">
      <c r="A133" s="5" t="s">
        <v>44</v>
      </c>
      <c r="B133" s="1" t="str">
        <f>"東広島市西条中央4-2-40"</f>
        <v>東広島市西条中央4-2-40</v>
      </c>
      <c r="C133" s="2">
        <v>47118</v>
      </c>
    </row>
    <row r="134" spans="1:3" x14ac:dyDescent="0.4">
      <c r="A134" s="5" t="s">
        <v>166</v>
      </c>
      <c r="B134" s="1" t="str">
        <f>"東広島市西条中央5-7-8-203"</f>
        <v>東広島市西条中央5-7-8-203</v>
      </c>
      <c r="C134" s="2">
        <v>47118</v>
      </c>
    </row>
    <row r="135" spans="1:3" x14ac:dyDescent="0.4">
      <c r="A135" s="5" t="s">
        <v>123</v>
      </c>
      <c r="B135" s="1" t="s">
        <v>156</v>
      </c>
      <c r="C135" s="2">
        <v>46022</v>
      </c>
    </row>
    <row r="136" spans="1:3" x14ac:dyDescent="0.4">
      <c r="A136" s="5" t="s">
        <v>167</v>
      </c>
      <c r="B136" s="1" t="str">
        <f>"東広島市西条町御薗宇4290-1"</f>
        <v>東広島市西条町御薗宇4290-1</v>
      </c>
      <c r="C136" s="2">
        <v>47118</v>
      </c>
    </row>
    <row r="137" spans="1:3" x14ac:dyDescent="0.4">
      <c r="A137" s="5" t="s">
        <v>63</v>
      </c>
      <c r="B137" s="1" t="str">
        <f>"東広島市西条町御薗宇5489-6-5"</f>
        <v>東広島市西条町御薗宇5489-6-5</v>
      </c>
      <c r="C137" s="2">
        <v>47118</v>
      </c>
    </row>
    <row r="138" spans="1:3" x14ac:dyDescent="0.4">
      <c r="A138" s="5" t="s">
        <v>169</v>
      </c>
      <c r="B138" s="1" t="str">
        <f>"東広島市西条町御薗宇6459-2-104"</f>
        <v>東広島市西条町御薗宇6459-2-104</v>
      </c>
      <c r="C138" s="2">
        <v>47118</v>
      </c>
    </row>
    <row r="139" spans="1:3" x14ac:dyDescent="0.4">
      <c r="A139" s="5" t="s">
        <v>158</v>
      </c>
      <c r="B139" s="1" t="s">
        <v>159</v>
      </c>
      <c r="C139" s="2">
        <v>46387</v>
      </c>
    </row>
    <row r="140" spans="1:3" x14ac:dyDescent="0.4">
      <c r="A140" s="5" t="s">
        <v>161</v>
      </c>
      <c r="B140" s="1" t="str">
        <f>"東広島市八本松町飯田525-3"</f>
        <v>東広島市八本松町飯田525-3</v>
      </c>
      <c r="C140" s="2">
        <v>46387</v>
      </c>
    </row>
    <row r="141" spans="1:3" x14ac:dyDescent="0.4">
      <c r="A141" s="5" t="s">
        <v>70</v>
      </c>
      <c r="B141" s="1" t="str">
        <f>"東広島市八本松東6-2-32"</f>
        <v>東広島市八本松東6-2-32</v>
      </c>
      <c r="C141" s="2">
        <v>47483</v>
      </c>
    </row>
    <row r="142" spans="1:3" x14ac:dyDescent="0.4">
      <c r="A142" s="5" t="s">
        <v>162</v>
      </c>
      <c r="B142" s="1" t="str">
        <f>"東広島市八本松南1-13-17"</f>
        <v>東広島市八本松南1-13-17</v>
      </c>
      <c r="C142" s="2">
        <v>46387</v>
      </c>
    </row>
    <row r="143" spans="1:3" x14ac:dyDescent="0.4">
      <c r="A143" s="5" t="s">
        <v>39</v>
      </c>
      <c r="B143" s="1" t="str">
        <f>"東広島市八本松南1-14-10"</f>
        <v>東広島市八本松南1-14-10</v>
      </c>
      <c r="C143" s="2">
        <v>46387</v>
      </c>
    </row>
    <row r="144" spans="1:3" x14ac:dyDescent="0.4">
      <c r="A144" s="5" t="s">
        <v>172</v>
      </c>
      <c r="B144" s="1" t="str">
        <f>"廿日市市宮内4433-401"</f>
        <v>廿日市市宮内4433-401</v>
      </c>
      <c r="C144" s="2">
        <v>46387</v>
      </c>
    </row>
    <row r="145" spans="1:3" x14ac:dyDescent="0.4">
      <c r="A145" s="5" t="s">
        <v>171</v>
      </c>
      <c r="B145" s="1" t="str">
        <f>"廿日市市串戸1-9-46-201"</f>
        <v>廿日市市串戸1-9-46-201</v>
      </c>
      <c r="C145" s="2">
        <v>47118</v>
      </c>
    </row>
    <row r="146" spans="1:3" x14ac:dyDescent="0.4">
      <c r="A146" s="5" t="s">
        <v>178</v>
      </c>
      <c r="B146" s="1" t="str">
        <f>"廿日市市串戸3-13-19-101"</f>
        <v>廿日市市串戸3-13-19-101</v>
      </c>
      <c r="C146" s="2">
        <v>45657</v>
      </c>
    </row>
    <row r="147" spans="1:3" x14ac:dyDescent="0.4">
      <c r="A147" s="5" t="s">
        <v>173</v>
      </c>
      <c r="B147" s="1" t="str">
        <f>"廿日市市串戸4-2-16"</f>
        <v>廿日市市串戸4-2-16</v>
      </c>
      <c r="C147" s="2">
        <v>46387</v>
      </c>
    </row>
    <row r="148" spans="1:3" x14ac:dyDescent="0.4">
      <c r="A148" s="5" t="s">
        <v>170</v>
      </c>
      <c r="B148" s="1" t="str">
        <f>"廿日市市串戸5-1-37"</f>
        <v>廿日市市串戸5-1-37</v>
      </c>
      <c r="C148" s="2">
        <v>46387</v>
      </c>
    </row>
    <row r="149" spans="1:3" x14ac:dyDescent="0.4">
      <c r="A149" s="5" t="s">
        <v>46</v>
      </c>
      <c r="B149" s="1" t="str">
        <f>"廿日市市佐方1-12-12-201"</f>
        <v>廿日市市佐方1-12-12-201</v>
      </c>
      <c r="C149" s="2">
        <v>46387</v>
      </c>
    </row>
    <row r="150" spans="1:3" x14ac:dyDescent="0.4">
      <c r="A150" s="5" t="s">
        <v>175</v>
      </c>
      <c r="B150" s="1" t="str">
        <f>"廿日市市佐方1-4-15-2F"</f>
        <v>廿日市市佐方1-4-15-2F</v>
      </c>
      <c r="C150" s="2">
        <v>46022</v>
      </c>
    </row>
    <row r="151" spans="1:3" x14ac:dyDescent="0.4">
      <c r="A151" s="5" t="s">
        <v>180</v>
      </c>
      <c r="B151" s="1" t="str">
        <f>"廿日市市佐方2-11-18"</f>
        <v>廿日市市佐方2-11-18</v>
      </c>
      <c r="C151" s="2">
        <v>47118</v>
      </c>
    </row>
    <row r="152" spans="1:3" x14ac:dyDescent="0.4">
      <c r="A152" s="5" t="s">
        <v>179</v>
      </c>
      <c r="B152" s="1" t="str">
        <f>"廿日市市城内2-7-2"</f>
        <v>廿日市市城内2-7-2</v>
      </c>
      <c r="C152" s="2">
        <v>46752</v>
      </c>
    </row>
    <row r="153" spans="1:3" x14ac:dyDescent="0.4">
      <c r="A153" s="5" t="s">
        <v>30</v>
      </c>
      <c r="B153" s="1" t="str">
        <f>"廿日市市対厳山2-15-6"</f>
        <v>廿日市市対厳山2-15-6</v>
      </c>
      <c r="C153" s="2">
        <v>46387</v>
      </c>
    </row>
    <row r="154" spans="1:3" x14ac:dyDescent="0.4">
      <c r="A154" s="5" t="s">
        <v>174</v>
      </c>
      <c r="B154" s="1" t="str">
        <f>"廿日市市大野299-1"</f>
        <v>廿日市市大野299-1</v>
      </c>
      <c r="C154" s="2">
        <v>47118</v>
      </c>
    </row>
    <row r="155" spans="1:3" x14ac:dyDescent="0.4">
      <c r="A155" s="5" t="s">
        <v>176</v>
      </c>
      <c r="B155" s="1" t="str">
        <f>"廿日市市大野原1-2-10"</f>
        <v>廿日市市大野原1-2-10</v>
      </c>
      <c r="C155" s="2">
        <v>47483</v>
      </c>
    </row>
    <row r="156" spans="1:3" x14ac:dyDescent="0.4">
      <c r="A156" s="5" t="s">
        <v>40</v>
      </c>
      <c r="B156" s="1" t="str">
        <f>"廿日市市地御前1-3-3"</f>
        <v>廿日市市地御前1-3-3</v>
      </c>
      <c r="C156" s="2">
        <v>46387</v>
      </c>
    </row>
    <row r="157" spans="1:3" x14ac:dyDescent="0.4">
      <c r="A157" s="5" t="s">
        <v>185</v>
      </c>
      <c r="B157" s="1" t="s">
        <v>49</v>
      </c>
      <c r="C157" s="2">
        <v>46387</v>
      </c>
    </row>
    <row r="158" spans="1:3" x14ac:dyDescent="0.4">
      <c r="A158" s="5" t="s">
        <v>14</v>
      </c>
      <c r="B158" s="1" t="str">
        <f>"廿日市市本町5-1"</f>
        <v>廿日市市本町5-1</v>
      </c>
      <c r="C158" s="2">
        <v>46387</v>
      </c>
    </row>
    <row r="159" spans="1:3" x14ac:dyDescent="0.4">
      <c r="A159" s="5" t="s">
        <v>177</v>
      </c>
      <c r="B159" s="1" t="str">
        <f>"廿日市市陽光台5-14-1"</f>
        <v>廿日市市陽光台5-14-1</v>
      </c>
      <c r="C159" s="2">
        <v>45657</v>
      </c>
    </row>
    <row r="160" spans="1:3" x14ac:dyDescent="0.4">
      <c r="A160" s="5" t="s">
        <v>188</v>
      </c>
      <c r="B160" s="1" t="str">
        <f>"安芸高田市吉田町吉田1010-2"</f>
        <v>安芸高田市吉田町吉田1010-2</v>
      </c>
      <c r="C160" s="2">
        <v>46387</v>
      </c>
    </row>
    <row r="161" spans="1:3" x14ac:dyDescent="0.4">
      <c r="A161" s="5" t="s">
        <v>189</v>
      </c>
      <c r="B161" s="1" t="s">
        <v>19</v>
      </c>
      <c r="C161" s="2">
        <v>47118</v>
      </c>
    </row>
    <row r="162" spans="1:3" x14ac:dyDescent="0.4">
      <c r="A162" s="5" t="s">
        <v>21</v>
      </c>
      <c r="B162" s="1" t="s">
        <v>52</v>
      </c>
      <c r="C162" s="2">
        <v>46752</v>
      </c>
    </row>
    <row r="163" spans="1:3" x14ac:dyDescent="0.4">
      <c r="A163" s="5" t="s">
        <v>182</v>
      </c>
      <c r="B163" s="1" t="str">
        <f>"江田島市大柿町小古江1576-7"</f>
        <v>江田島市大柿町小古江1576-7</v>
      </c>
      <c r="C163" s="2">
        <v>46387</v>
      </c>
    </row>
    <row r="164" spans="1:3" x14ac:dyDescent="0.4">
      <c r="A164" s="5" t="s">
        <v>186</v>
      </c>
      <c r="B164" s="1" t="str">
        <f>"江田島市大柿町飛渡瀬563-5"</f>
        <v>江田島市大柿町飛渡瀬563-5</v>
      </c>
      <c r="C164" s="2">
        <v>46387</v>
      </c>
    </row>
    <row r="165" spans="1:3" x14ac:dyDescent="0.4">
      <c r="A165" s="5" t="s">
        <v>13</v>
      </c>
      <c r="B165" s="1" t="str">
        <f>"安芸郡府中町山田1-1-42"</f>
        <v>安芸郡府中町山田1-1-42</v>
      </c>
      <c r="C165" s="2">
        <v>46387</v>
      </c>
    </row>
    <row r="166" spans="1:3" x14ac:dyDescent="0.4">
      <c r="A166" s="5" t="s">
        <v>168</v>
      </c>
      <c r="B166" s="1" t="str">
        <f>"安芸郡府中町青崎東2-13"</f>
        <v>安芸郡府中町青崎東2-13</v>
      </c>
      <c r="C166" s="2">
        <v>47118</v>
      </c>
    </row>
    <row r="167" spans="1:3" x14ac:dyDescent="0.4">
      <c r="A167" s="5" t="s">
        <v>184</v>
      </c>
      <c r="B167" s="1" t="str">
        <f>"安芸郡海田町稲荷町3-34"</f>
        <v>安芸郡海田町稲荷町3-34</v>
      </c>
      <c r="C167" s="2">
        <v>46752</v>
      </c>
    </row>
    <row r="168" spans="1:3" x14ac:dyDescent="0.4">
      <c r="A168" s="5" t="s">
        <v>183</v>
      </c>
      <c r="B168" s="1" t="str">
        <f>"安芸郡海田町栄町5-13"</f>
        <v>安芸郡海田町栄町5-13</v>
      </c>
      <c r="C168" s="2">
        <v>46387</v>
      </c>
    </row>
    <row r="169" spans="1:3" x14ac:dyDescent="0.4">
      <c r="A169" s="5" t="s">
        <v>181</v>
      </c>
      <c r="B169" s="1" t="str">
        <f>"安芸郡熊野町中溝1-11-1"</f>
        <v>安芸郡熊野町中溝1-11-1</v>
      </c>
      <c r="C169" s="2">
        <v>46387</v>
      </c>
    </row>
    <row r="170" spans="1:3" x14ac:dyDescent="0.4">
      <c r="A170" s="5" t="s">
        <v>76</v>
      </c>
      <c r="B170" s="1" t="str">
        <f>"安芸郡坂町北新地2-3-10"</f>
        <v>安芸郡坂町北新地2-3-10</v>
      </c>
      <c r="C170" s="2">
        <v>46387</v>
      </c>
    </row>
    <row r="171" spans="1:3" x14ac:dyDescent="0.4">
      <c r="A171" s="5" t="s">
        <v>187</v>
      </c>
      <c r="B171" s="1" t="s">
        <v>194</v>
      </c>
      <c r="C171" s="2">
        <v>46387</v>
      </c>
    </row>
    <row r="172" spans="1:3" x14ac:dyDescent="0.4">
      <c r="A172" s="5" t="s">
        <v>26</v>
      </c>
      <c r="B172" s="1" t="str">
        <f>"山県郡北広島町壬生915-4"</f>
        <v>山県郡北広島町壬生915-4</v>
      </c>
      <c r="C172" s="2">
        <v>46387</v>
      </c>
    </row>
    <row r="173" spans="1:3" x14ac:dyDescent="0.4">
      <c r="A173" s="5" t="s">
        <v>190</v>
      </c>
      <c r="B173" s="1" t="str">
        <f>"豊田郡大崎上島町中野5522-36"</f>
        <v>豊田郡大崎上島町中野5522-36</v>
      </c>
      <c r="C173" s="2">
        <v>45657</v>
      </c>
    </row>
    <row r="174" spans="1:3" x14ac:dyDescent="0.4">
      <c r="A174" s="5" t="s">
        <v>191</v>
      </c>
      <c r="B174" s="1" t="str">
        <f>"豊田郡大崎上島町中野5522-6"</f>
        <v>豊田郡大崎上島町中野5522-6</v>
      </c>
      <c r="C174" s="2">
        <v>47483</v>
      </c>
    </row>
    <row r="175" spans="1:3" x14ac:dyDescent="0.4">
      <c r="A175" s="5" t="s">
        <v>192</v>
      </c>
      <c r="B175" s="1" t="str">
        <f>"世羅郡世羅町本郷918-3"</f>
        <v>世羅郡世羅町本郷918-3</v>
      </c>
      <c r="C175" s="2">
        <v>46387</v>
      </c>
    </row>
  </sheetData>
  <mergeCells count="1">
    <mergeCell ref="A1:C1"/>
  </mergeCells>
  <phoneticPr fontId="1"/>
  <pageMargins left="0.7" right="0.7" top="0.75" bottom="0.75" header="0.3" footer="0.3"/>
  <pageSetup paperSize="9"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m b a W A p + 4 e e l A A A A 9 g A A A B I A H A B D b 2 5 m a W c v U G F j a 2 F n Z S 5 4 b W w g o h g A K K A U A A A A A A A A A A A A A A A A A A A A A A A A A A A A h Y 8 x D o I w G I W v Q r r T l h o T Q n 7 K 4 G Y k I T E x r k 2 p U I V i a L H c z c E j e Q U x i r o 5 v u 9 9 w 3 v 3 6 w 2 y s W 2 C i + q t 7 k y K I k x R o I z s S m 2 q F A 3 u E M Y o 4 1 A I e R K V C i b Z 2 G S 0 Z Y p q 5 8 4 J I d 5 7 7 B e 4 6 y v C K I 3 I P t 9 s Z a 1 a g T 6 y / i + H 2 l g n j F S I w + 4 1 h j M c s R i z J c M U y A w h 1 + Y r s G n v s / 2 B s B o a N / S K H 0 W 4 L o D M E c j 7 A 3 8 A U E s D B B Q A A g A I A P Z m 2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Z t p Y K I p H u A 4 A A A A R A A A A E w A c A E Z v c m 1 1 b G F z L 1 N l Y 3 R p b 2 4 x L m 0 g o h g A K K A U A A A A A A A A A A A A A A A A A A A A A A A A A A A A K 0 5 N L s n M z 1 M I h t C G 1 g B Q S w E C L Q A U A A I A C A D 2 Z t p Y C n 7 h 5 6 U A A A D 2 A A A A E g A A A A A A A A A A A A A A A A A A A A A A Q 2 9 u Z m l n L 1 B h Y 2 t h Z 2 U u e G 1 s U E s B A i 0 A F A A C A A g A 9 m b a W A / K 6 a u k A A A A 6 Q A A A B M A A A A A A A A A A A A A A A A A 8 Q A A A F t D b 2 5 0 Z W 5 0 X 1 R 5 c G V z X S 5 4 b W x Q S w E C L Q A U A A I A C A D 2 Z t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2 d l i 3 v R 5 E S Q b c z m q y b a Q w A A A A A C A A A A A A A D Z g A A w A A A A B A A A A D + L D 7 t Q C w H N 5 E O 4 4 m + Y m E p A A A A A A S A A A C g A A A A E A A A A K K p o 9 7 3 u w k X w q Z t 2 7 1 W 1 x x Q A A A A H t d q C D u K 1 P t D L g 1 4 v P f X Z n a w g k 9 F w h j B Z 6 i m h B 9 Z 0 g e 4 u t f y f 2 H S l x F Z t 1 F G g 6 t s l K U v 3 V 6 w j g L P B v S h z / U E x P W N V 1 0 6 k 5 n a e r o u 8 Z c 3 L N U U A A A A b F u u u Z 9 N T 7 8 3 h E v n m g H l Y y 3 4 p u s = < / D a t a M a s h u p > 
</file>

<file path=customXml/itemProps1.xml><?xml version="1.0" encoding="utf-8"?>
<ds:datastoreItem xmlns:ds="http://schemas.openxmlformats.org/officeDocument/2006/customXml" ds:itemID="{5DB2D642-1D0C-4FFA-B245-2C5621A985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難病（訪問看護）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美佐緒</dc:creator>
  <cp:lastModifiedBy>森 美佐緒</cp:lastModifiedBy>
  <dcterms:created xsi:type="dcterms:W3CDTF">2024-06-25T06:12:37Z</dcterms:created>
  <dcterms:modified xsi:type="dcterms:W3CDTF">2024-06-26T04:21:03Z</dcterms:modified>
</cp:coreProperties>
</file>