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202300"/>
  <mc:AlternateContent xmlns:mc="http://schemas.openxmlformats.org/markup-compatibility/2006">
    <mc:Choice Requires="x15">
      <x15ac:absPath xmlns:x15ac="http://schemas.microsoft.com/office/spreadsheetml/2010/11/ac" url="T:\060健康福祉局\130障害者支援課\　14自立・就労Ｇ\工賃向上計画\令和７年度\工賃実績HP用\"/>
    </mc:Choice>
  </mc:AlternateContent>
  <xr:revisionPtr revIDLastSave="0" documentId="13_ncr:1_{A7CC48D8-F5F0-4257-A11B-C06DB7CB5BD7}" xr6:coauthVersionLast="47" xr6:coauthVersionMax="47" xr10:uidLastSave="{00000000-0000-0000-0000-000000000000}"/>
  <bookViews>
    <workbookView xWindow="32280" yWindow="-120" windowWidth="29040" windowHeight="15720" firstSheet="3" activeTab="6" xr2:uid="{6BE3B248-D0C8-4235-A912-0B8EBAD3405C}"/>
  </bookViews>
  <sheets>
    <sheet name="（平均工賃月額工賃分布）" sheetId="3" r:id="rId1"/>
    <sheet name="月額工賃分布 " sheetId="19" r:id="rId2"/>
    <sheet name="（利用者定員別)" sheetId="20" r:id="rId3"/>
    <sheet name="分析（市町・圏域別）" sheetId="21" r:id="rId4"/>
    <sheet name="分析（目標工賃の設定）" sheetId="17" r:id="rId5"/>
    <sheet name="分析（売上上位３位）（就労支援部会）" sheetId="10" r:id="rId6"/>
    <sheet name="集計データ" sheetId="1" r:id="rId7"/>
  </sheets>
  <externalReferences>
    <externalReference r:id="rId8"/>
  </externalReferences>
  <definedNames>
    <definedName name="_xlnm._FilterDatabase" localSheetId="6" hidden="1">集計データ!$A$1:$M$435</definedName>
    <definedName name="_xlnm._FilterDatabase" localSheetId="5" hidden="1">'分析（売上上位３位）（就労支援部会）'!#REF!</definedName>
    <definedName name="_xlnm.Print_Titles" localSheetId="6">集計データ!$1:$1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8" i="1" l="1"/>
  <c r="G244" i="1" l="1"/>
  <c r="J244" i="1" l="1"/>
  <c r="J245" i="1"/>
  <c r="J246" i="1"/>
  <c r="J434" i="1" l="1"/>
  <c r="J422" i="1"/>
  <c r="J423" i="1"/>
  <c r="J424" i="1"/>
  <c r="J425" i="1"/>
  <c r="J426" i="1"/>
  <c r="J427" i="1"/>
  <c r="J428" i="1"/>
  <c r="J429" i="1"/>
  <c r="J430" i="1"/>
  <c r="J431" i="1"/>
  <c r="J432" i="1"/>
  <c r="J350" i="1"/>
  <c r="J351" i="1"/>
  <c r="J352" i="1"/>
  <c r="J353" i="1"/>
  <c r="J354" i="1"/>
  <c r="J355" i="1"/>
  <c r="J356" i="1"/>
  <c r="J357" i="1"/>
  <c r="J358" i="1"/>
  <c r="J359" i="1"/>
  <c r="J360" i="1"/>
  <c r="J361" i="1"/>
  <c r="J362" i="1"/>
  <c r="J363" i="1"/>
  <c r="J364" i="1"/>
  <c r="J365" i="1"/>
  <c r="J366" i="1"/>
  <c r="J367" i="1"/>
  <c r="J368" i="1"/>
  <c r="J369" i="1"/>
  <c r="J370" i="1"/>
  <c r="J371" i="1"/>
  <c r="J372" i="1"/>
  <c r="J375" i="1"/>
  <c r="J376" i="1"/>
  <c r="J377" i="1"/>
  <c r="J378" i="1"/>
  <c r="J379" i="1"/>
  <c r="J380" i="1"/>
  <c r="J381" i="1"/>
  <c r="J382" i="1"/>
  <c r="J383" i="1"/>
  <c r="J385" i="1"/>
  <c r="J386" i="1"/>
  <c r="J387" i="1"/>
  <c r="J388" i="1"/>
  <c r="J389" i="1"/>
  <c r="J390" i="1"/>
  <c r="J391" i="1"/>
  <c r="J392" i="1"/>
  <c r="J393" i="1"/>
  <c r="J394" i="1"/>
  <c r="J395" i="1"/>
  <c r="J396" i="1"/>
  <c r="J397" i="1"/>
  <c r="J398" i="1"/>
  <c r="J399" i="1"/>
  <c r="J400" i="1"/>
  <c r="J401" i="1"/>
  <c r="J402" i="1"/>
  <c r="J403" i="1"/>
  <c r="J404" i="1"/>
  <c r="J405" i="1"/>
  <c r="J406" i="1"/>
  <c r="J407" i="1"/>
  <c r="J409" i="1"/>
  <c r="J410" i="1"/>
  <c r="J411" i="1"/>
  <c r="J414" i="1"/>
  <c r="J415" i="1"/>
  <c r="J416" i="1"/>
  <c r="J417" i="1"/>
  <c r="J418" i="1"/>
  <c r="J419" i="1"/>
  <c r="J420" i="1"/>
  <c r="J421"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2" i="1"/>
  <c r="J283" i="1"/>
  <c r="J284" i="1"/>
  <c r="J285" i="1"/>
  <c r="J286" i="1"/>
  <c r="J287" i="1"/>
  <c r="J288" i="1"/>
  <c r="J289" i="1"/>
  <c r="J290" i="1"/>
  <c r="J291" i="1"/>
  <c r="J292" i="1"/>
  <c r="J293" i="1"/>
  <c r="J294" i="1"/>
  <c r="J295" i="1"/>
  <c r="J296" i="1"/>
  <c r="J297" i="1"/>
  <c r="J298" i="1"/>
  <c r="J299" i="1"/>
  <c r="J300" i="1"/>
  <c r="J301" i="1"/>
  <c r="J302" i="1"/>
  <c r="J303"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4" i="1"/>
  <c r="J5" i="1"/>
  <c r="J6" i="1"/>
  <c r="J7" i="1"/>
  <c r="J8" i="1"/>
  <c r="J9" i="1"/>
  <c r="J10" i="1"/>
  <c r="J11" i="1"/>
  <c r="J12" i="1"/>
  <c r="J13" i="1"/>
  <c r="J14" i="1"/>
  <c r="J15" i="1"/>
  <c r="J16" i="1"/>
  <c r="J17" i="1"/>
  <c r="J18" i="1"/>
  <c r="J19" i="1"/>
  <c r="J20" i="1"/>
  <c r="J21" i="1"/>
  <c r="J22" i="1"/>
  <c r="J23" i="1"/>
  <c r="J24" i="1"/>
  <c r="J25" i="1"/>
  <c r="J26" i="1"/>
  <c r="J27"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9" i="1"/>
  <c r="J90" i="1"/>
  <c r="J91" i="1"/>
  <c r="J92" i="1"/>
  <c r="J93" i="1"/>
  <c r="J94" i="1"/>
  <c r="J95" i="1"/>
  <c r="J96" i="1"/>
  <c r="J97" i="1"/>
  <c r="J99" i="1"/>
  <c r="J100" i="1"/>
  <c r="J101" i="1"/>
  <c r="J102" i="1"/>
  <c r="J103" i="1"/>
  <c r="J104" i="1"/>
  <c r="J105" i="1"/>
  <c r="J106" i="1"/>
  <c r="J107" i="1"/>
  <c r="J108" i="1"/>
  <c r="J109" i="1"/>
  <c r="J110" i="1"/>
  <c r="J111" i="1"/>
  <c r="J112" i="1"/>
  <c r="J113"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9" i="1"/>
  <c r="J200" i="1"/>
  <c r="J201" i="1"/>
  <c r="J202" i="1"/>
  <c r="J203" i="1"/>
  <c r="J204" i="1"/>
  <c r="J205" i="1"/>
  <c r="J206" i="1"/>
  <c r="J207" i="1"/>
  <c r="J208" i="1"/>
  <c r="J209" i="1"/>
  <c r="J210" i="1"/>
  <c r="J211" i="1"/>
  <c r="J212" i="1"/>
  <c r="J213" i="1"/>
  <c r="J214" i="1"/>
  <c r="J215" i="1"/>
  <c r="J216" i="1"/>
  <c r="J217" i="1"/>
  <c r="J219" i="1"/>
  <c r="J220" i="1"/>
  <c r="J221" i="1"/>
  <c r="J222" i="1"/>
  <c r="J223" i="1"/>
  <c r="J224" i="1"/>
  <c r="J225" i="1"/>
  <c r="J226" i="1"/>
  <c r="J227" i="1"/>
  <c r="J228" i="1"/>
  <c r="J229" i="1"/>
  <c r="J230" i="1"/>
  <c r="J231" i="1"/>
  <c r="J232" i="1"/>
  <c r="J233" i="1"/>
  <c r="J234" i="1"/>
  <c r="J235" i="1"/>
  <c r="J236" i="1"/>
  <c r="J237" i="1"/>
  <c r="J238" i="1"/>
  <c r="J240" i="1"/>
  <c r="J241" i="1"/>
  <c r="J242" i="1"/>
  <c r="J243" i="1"/>
  <c r="J3" i="1" l="1"/>
  <c r="H435" i="1" l="1"/>
  <c r="H2" i="1" s="1"/>
  <c r="F435" i="1"/>
  <c r="F2" i="1" s="1"/>
  <c r="I2" i="1"/>
  <c r="E2" i="1"/>
  <c r="D2" i="1"/>
  <c r="G2" i="1" l="1"/>
  <c r="J2" i="1" s="1"/>
  <c r="L8" i="10"/>
  <c r="L9" i="10"/>
  <c r="L10" i="10"/>
  <c r="L11" i="10"/>
  <c r="L12" i="10"/>
  <c r="L13" i="10"/>
  <c r="L14" i="10"/>
  <c r="L15" i="10"/>
  <c r="L16" i="10"/>
  <c r="L17" i="10"/>
  <c r="L18" i="10"/>
  <c r="L19" i="10"/>
  <c r="L20" i="10"/>
  <c r="L21" i="10"/>
  <c r="L22" i="10"/>
  <c r="L23" i="10"/>
  <c r="L24" i="10"/>
  <c r="L7" i="10"/>
  <c r="L34" i="10"/>
  <c r="K34" i="10"/>
  <c r="H34" i="10"/>
  <c r="G34" i="10"/>
  <c r="D34" i="10"/>
  <c r="C34" i="10"/>
  <c r="J24" i="10"/>
  <c r="I24" i="10"/>
  <c r="H24" i="10"/>
  <c r="K23" i="10"/>
  <c r="K22" i="10"/>
  <c r="K21" i="10"/>
  <c r="K20" i="10"/>
  <c r="K19" i="10"/>
  <c r="K18" i="10"/>
  <c r="K17" i="10"/>
  <c r="K16" i="10"/>
  <c r="K15" i="10"/>
  <c r="K14" i="10"/>
  <c r="K13" i="10"/>
  <c r="K12" i="10"/>
  <c r="K11" i="10"/>
  <c r="K10" i="10"/>
  <c r="K9" i="10"/>
  <c r="K8" i="10"/>
  <c r="K7" i="10"/>
  <c r="K24" i="10" s="1"/>
  <c r="H18" i="3"/>
  <c r="L11" i="3" s="1"/>
  <c r="G18" i="3"/>
  <c r="E18" i="3"/>
  <c r="D18" i="3"/>
  <c r="C17" i="3"/>
  <c r="C16" i="3"/>
  <c r="C15" i="3"/>
  <c r="C14" i="3"/>
  <c r="C13" i="3"/>
  <c r="K12" i="3"/>
  <c r="C12" i="3"/>
  <c r="C11" i="3"/>
  <c r="L10" i="3"/>
  <c r="C10" i="3"/>
  <c r="C9" i="3"/>
  <c r="L8" i="3"/>
  <c r="C8" i="3"/>
  <c r="L7" i="3"/>
  <c r="F7" i="3"/>
  <c r="F18" i="3" s="1"/>
  <c r="L9" i="3" s="1"/>
  <c r="E7" i="3"/>
  <c r="D7" i="3"/>
  <c r="C7" i="3" s="1"/>
  <c r="C18" i="3" s="1"/>
  <c r="L12" i="3" s="1"/>
  <c r="D70" i="21"/>
  <c r="L43" i="21"/>
  <c r="J39" i="21"/>
  <c r="H39" i="21"/>
  <c r="G39" i="21"/>
  <c r="F39" i="21"/>
  <c r="E39" i="21"/>
  <c r="D39" i="21"/>
  <c r="C39" i="21"/>
  <c r="J38" i="21"/>
  <c r="H38" i="21"/>
  <c r="G38" i="21"/>
  <c r="F38" i="21"/>
  <c r="I38" i="21" s="1"/>
  <c r="E38" i="21"/>
  <c r="D38" i="21"/>
  <c r="C38" i="21"/>
  <c r="J37" i="21"/>
  <c r="H37" i="21"/>
  <c r="G37" i="21"/>
  <c r="F37" i="21"/>
  <c r="E37" i="21"/>
  <c r="D37" i="21"/>
  <c r="C37" i="21"/>
  <c r="J36" i="21"/>
  <c r="H36" i="21"/>
  <c r="G36" i="21"/>
  <c r="F36" i="21"/>
  <c r="E36" i="21"/>
  <c r="D36" i="21"/>
  <c r="C36" i="21"/>
  <c r="J35" i="21"/>
  <c r="H35" i="21"/>
  <c r="G35" i="21"/>
  <c r="F35" i="21"/>
  <c r="E35" i="21"/>
  <c r="D35" i="21"/>
  <c r="C35" i="21"/>
  <c r="J34" i="21"/>
  <c r="H34" i="21"/>
  <c r="G34" i="21"/>
  <c r="F34" i="21"/>
  <c r="E34" i="21"/>
  <c r="D34" i="21"/>
  <c r="C34" i="21"/>
  <c r="J33" i="21"/>
  <c r="H33" i="21"/>
  <c r="G33" i="21"/>
  <c r="F33" i="21"/>
  <c r="I33" i="21" s="1"/>
  <c r="E33" i="21"/>
  <c r="D33" i="21"/>
  <c r="C33" i="21"/>
  <c r="F30" i="21"/>
  <c r="J27" i="21"/>
  <c r="H27" i="21"/>
  <c r="G27" i="21"/>
  <c r="F27" i="21"/>
  <c r="E27" i="21"/>
  <c r="D27" i="21"/>
  <c r="C27" i="21"/>
  <c r="I26" i="21"/>
  <c r="I25" i="21"/>
  <c r="I24" i="21"/>
  <c r="I23" i="21"/>
  <c r="I22" i="21"/>
  <c r="I21" i="21"/>
  <c r="I20" i="21"/>
  <c r="I19" i="21"/>
  <c r="I18" i="21"/>
  <c r="I17" i="21"/>
  <c r="I16" i="21"/>
  <c r="I15" i="21"/>
  <c r="I14" i="21"/>
  <c r="I13" i="21"/>
  <c r="I12" i="21"/>
  <c r="I11" i="21"/>
  <c r="I10" i="21"/>
  <c r="I9" i="21"/>
  <c r="I8" i="21"/>
  <c r="I7" i="21"/>
  <c r="I6" i="21"/>
  <c r="I5" i="21"/>
  <c r="I4" i="21"/>
  <c r="D61" i="20"/>
  <c r="D55" i="20"/>
  <c r="D56" i="20"/>
  <c r="D57" i="20"/>
  <c r="D58" i="20"/>
  <c r="D59" i="20"/>
  <c r="D60" i="20"/>
  <c r="D54" i="20"/>
  <c r="D49" i="20"/>
  <c r="D47" i="20"/>
  <c r="D48" i="20"/>
  <c r="D46" i="20"/>
  <c r="D40" i="20"/>
  <c r="D34" i="20"/>
  <c r="D35" i="20"/>
  <c r="D36" i="20"/>
  <c r="D37" i="20"/>
  <c r="D38" i="20"/>
  <c r="D39" i="20"/>
  <c r="D33" i="20"/>
  <c r="D25" i="20"/>
  <c r="D21" i="20"/>
  <c r="D22" i="20"/>
  <c r="D23" i="20"/>
  <c r="D24" i="20"/>
  <c r="D20" i="20"/>
  <c r="K75" i="20"/>
  <c r="J75" i="20"/>
  <c r="I75" i="20"/>
  <c r="M74" i="20"/>
  <c r="L74" i="20"/>
  <c r="L73" i="20"/>
  <c r="M73" i="20" s="1"/>
  <c r="L72" i="20"/>
  <c r="M72" i="20" s="1"/>
  <c r="L71" i="20"/>
  <c r="M71" i="20" s="1"/>
  <c r="L70" i="20"/>
  <c r="M70" i="20" s="1"/>
  <c r="L69" i="20"/>
  <c r="M69" i="20" s="1"/>
  <c r="C61" i="20"/>
  <c r="C49" i="20"/>
  <c r="C40" i="20"/>
  <c r="C25" i="20"/>
  <c r="C12" i="20"/>
  <c r="I35" i="21" l="1"/>
  <c r="I36" i="21"/>
  <c r="I37" i="21"/>
  <c r="G40" i="21"/>
  <c r="C40" i="21"/>
  <c r="H40" i="21"/>
  <c r="I39" i="21"/>
  <c r="D40" i="21"/>
  <c r="I27" i="21"/>
  <c r="E40" i="21"/>
  <c r="J40" i="21"/>
  <c r="I34" i="21"/>
  <c r="F40" i="21"/>
  <c r="F43" i="21" s="1"/>
  <c r="L75" i="20"/>
  <c r="M75" i="20" s="1"/>
  <c r="I40" i="21" l="1"/>
  <c r="B15" i="19"/>
  <c r="J8" i="19"/>
  <c r="K6" i="19" s="1"/>
  <c r="H8" i="19"/>
  <c r="I8" i="19" s="1"/>
  <c r="F8" i="19"/>
  <c r="G8" i="19" s="1"/>
  <c r="D8" i="19"/>
  <c r="E7" i="19" s="1"/>
  <c r="B8" i="19"/>
  <c r="C4" i="19" s="1"/>
  <c r="I7" i="19"/>
  <c r="I6" i="19"/>
  <c r="I3" i="19"/>
  <c r="G3" i="19"/>
  <c r="E3" i="19"/>
  <c r="G7" i="19" l="1"/>
  <c r="C3" i="19"/>
  <c r="C15" i="19"/>
  <c r="C14" i="19"/>
  <c r="C13" i="19"/>
  <c r="I4" i="19"/>
  <c r="E4" i="19"/>
  <c r="G4" i="19"/>
  <c r="G5" i="19"/>
  <c r="I5" i="19"/>
  <c r="K4" i="19"/>
  <c r="C8" i="19"/>
  <c r="C7" i="19"/>
  <c r="E6" i="19"/>
  <c r="K5" i="19"/>
  <c r="K8" i="19"/>
  <c r="E8" i="19"/>
  <c r="C5" i="19"/>
  <c r="G6" i="19"/>
  <c r="K7" i="19"/>
  <c r="K3" i="19"/>
  <c r="E5" i="19"/>
  <c r="C6" i="19"/>
  <c r="J28" i="17" l="1"/>
  <c r="H28" i="17"/>
  <c r="I28" i="17"/>
  <c r="I22" i="17"/>
  <c r="J27" i="17"/>
  <c r="K21" i="17"/>
  <c r="J21" i="17"/>
  <c r="K16" i="17"/>
  <c r="J16" i="17"/>
  <c r="I17" i="17"/>
  <c r="D4" i="17" l="1"/>
  <c r="E4" i="17" s="1"/>
  <c r="F4" i="17" s="1"/>
  <c r="C5" i="17"/>
  <c r="D13" i="17"/>
  <c r="C13" i="17"/>
  <c r="H17" i="17"/>
  <c r="G17" i="17"/>
  <c r="D17" i="17"/>
  <c r="E17" i="17"/>
  <c r="F17" i="17"/>
  <c r="C17" i="17"/>
  <c r="C22" i="17"/>
  <c r="B17" i="17"/>
  <c r="B22" i="17"/>
  <c r="B28" i="17"/>
  <c r="F5" i="17" l="1"/>
  <c r="D5" i="17"/>
  <c r="E5" i="17" l="1"/>
  <c r="C28" i="17"/>
  <c r="D28" i="17"/>
  <c r="E28" i="17"/>
  <c r="F28" i="17"/>
  <c r="G28" i="17"/>
  <c r="H22" i="17" l="1"/>
  <c r="D22" i="17"/>
  <c r="E22" i="17"/>
  <c r="F22" i="17"/>
  <c r="G22" i="17"/>
</calcChain>
</file>

<file path=xl/sharedStrings.xml><?xml version="1.0" encoding="utf-8"?>
<sst xmlns="http://schemas.openxmlformats.org/spreadsheetml/2006/main" count="796" uniqueCount="718">
  <si>
    <t>事業所名</t>
  </si>
  <si>
    <t>遊心工房</t>
  </si>
  <si>
    <t>あすなろ作業所</t>
  </si>
  <si>
    <t>多機能型事業所よこがわ</t>
  </si>
  <si>
    <t>ピッコロ</t>
  </si>
  <si>
    <t>清風会ワークセンター</t>
  </si>
  <si>
    <t>デイセンターのろさん</t>
  </si>
  <si>
    <t>第三もみじ作業所</t>
  </si>
  <si>
    <t>クッキー</t>
  </si>
  <si>
    <t>アンダンテ</t>
  </si>
  <si>
    <t>わいわい工房</t>
  </si>
  <si>
    <t>ワークアップ</t>
  </si>
  <si>
    <t>ぱすぽーと</t>
  </si>
  <si>
    <t>松永作業所</t>
  </si>
  <si>
    <t>久松共働センター</t>
  </si>
  <si>
    <t>ひかり作業所</t>
  </si>
  <si>
    <t>能力開発アカデミー</t>
  </si>
  <si>
    <t>福山共働センター</t>
  </si>
  <si>
    <t>ふれあい共同作業所くちわ</t>
  </si>
  <si>
    <t>就労サポートありんこ</t>
  </si>
  <si>
    <t>にじのえき</t>
  </si>
  <si>
    <t>なないろ作業所</t>
  </si>
  <si>
    <t>スワンベーカリー＆ファクトリー</t>
  </si>
  <si>
    <t>どりーむ</t>
  </si>
  <si>
    <t>障害福祉サービス事業所「創造」</t>
  </si>
  <si>
    <t>手をつなぐ福山作業所</t>
  </si>
  <si>
    <t>障害者活動センターたまご</t>
  </si>
  <si>
    <t>しんふぉにい</t>
  </si>
  <si>
    <t>ふくでん継続B型</t>
  </si>
  <si>
    <t>障害者多機能型事業所コージーガーデン</t>
  </si>
  <si>
    <t>尾道さつき作業所</t>
  </si>
  <si>
    <t>清風会サンブリエ</t>
  </si>
  <si>
    <t>ジョバンニ</t>
  </si>
  <si>
    <t>清風会みやび</t>
  </si>
  <si>
    <t>障害者支援施設セルプ宇品</t>
  </si>
  <si>
    <t>広島南作業所</t>
  </si>
  <si>
    <t>障害福祉サービス事業所森の工房みみずく</t>
  </si>
  <si>
    <t>ワークセンター光清学園</t>
  </si>
  <si>
    <t>ワークプラザひがし</t>
  </si>
  <si>
    <t>いつかいちむぎの家作業所</t>
  </si>
  <si>
    <t>自立支援共同作業所みどり菜園</t>
  </si>
  <si>
    <t>虹工房</t>
  </si>
  <si>
    <t>ふなき福祉園</t>
  </si>
  <si>
    <t>中央・幸工房</t>
  </si>
  <si>
    <t>あかね作業所　相田事業所</t>
  </si>
  <si>
    <t>広島市皆賀園（就労移行支援・就労継続支援Ｂ型）</t>
  </si>
  <si>
    <t>みのり</t>
  </si>
  <si>
    <t>やまと</t>
  </si>
  <si>
    <t>呉本庄作業所</t>
  </si>
  <si>
    <t>やすらぎ作業所</t>
  </si>
  <si>
    <t>つばき</t>
  </si>
  <si>
    <t>若葉作業所</t>
  </si>
  <si>
    <t>障害福祉サービス事業所若竹</t>
  </si>
  <si>
    <t>けやき工房</t>
  </si>
  <si>
    <t>ジョイ・ジョイ・ワークかりん</t>
  </si>
  <si>
    <t>らんらん作業所</t>
  </si>
  <si>
    <t>就労継続支援事業所　原</t>
  </si>
  <si>
    <t>ＷＩＮＤえのみや</t>
  </si>
  <si>
    <t>清風会ニューワーク</t>
  </si>
  <si>
    <t>多機能型事業所あさひ</t>
  </si>
  <si>
    <t>第２　ふれあい工房</t>
  </si>
  <si>
    <t>ゆう香くらぶ</t>
  </si>
  <si>
    <t>とよの郷</t>
  </si>
  <si>
    <t>清風会海田工場</t>
  </si>
  <si>
    <t>ＡＳＡＨＩ</t>
  </si>
  <si>
    <t>さくら</t>
  </si>
  <si>
    <t>障害福祉サービス事業所　森の工房やの</t>
  </si>
  <si>
    <t>チューリップ</t>
  </si>
  <si>
    <t>福祉サービスセンター夢のひかり</t>
  </si>
  <si>
    <t>スキップ</t>
  </si>
  <si>
    <t>すきっぷ</t>
  </si>
  <si>
    <t>らぼーろ</t>
  </si>
  <si>
    <t>さんさん作業所</t>
  </si>
  <si>
    <t>夢工房ねむの木</t>
  </si>
  <si>
    <t>福祉作業所メロディ</t>
  </si>
  <si>
    <t>ワークハウスさくら草</t>
  </si>
  <si>
    <t>きずなの里</t>
  </si>
  <si>
    <t>ぴいぱぶ</t>
  </si>
  <si>
    <t>多機能型事業所　ハートリンク</t>
  </si>
  <si>
    <t>ライフサポートてんのう</t>
  </si>
  <si>
    <t>障害者自立支援センター「ばべの木」作業所</t>
  </si>
  <si>
    <t>瑠璃の屋形</t>
  </si>
  <si>
    <t>ゆめサポート・バク</t>
  </si>
  <si>
    <t>あいあい作業所</t>
  </si>
  <si>
    <t>すまいるスタジオ</t>
  </si>
  <si>
    <t>デリカ・シャンテ</t>
  </si>
  <si>
    <t>ＳＯＡＲきつつき</t>
  </si>
  <si>
    <t>株式会社　巣だち　呉事業所</t>
  </si>
  <si>
    <t>障がい者サポートセンターあおぎり</t>
  </si>
  <si>
    <t>青空</t>
  </si>
  <si>
    <t>多機能型事業所　ＷＩＳＨ</t>
  </si>
  <si>
    <t>障害福祉サービス事業　大きなかぶ　東町作業所</t>
  </si>
  <si>
    <t>清風会　つばさ</t>
  </si>
  <si>
    <t>指定障害福祉サービス事業所　Bee-Works</t>
  </si>
  <si>
    <t>徳島作業所</t>
  </si>
  <si>
    <t>障がい者サポートセンターあまぎ</t>
  </si>
  <si>
    <t>むかいしま作業所</t>
  </si>
  <si>
    <t>トムハウス</t>
  </si>
  <si>
    <t>広島南第二作業所</t>
  </si>
  <si>
    <t>かざぐるま舎</t>
  </si>
  <si>
    <t>ふれあい作業所</t>
  </si>
  <si>
    <t>カープクラブ</t>
  </si>
  <si>
    <t>あゆみ作業所</t>
  </si>
  <si>
    <t>ＪＯＢプラスはんど</t>
  </si>
  <si>
    <t>就労継続支援Ｂ型事業所ガーデンテラス</t>
  </si>
  <si>
    <t>サンライズ</t>
  </si>
  <si>
    <t>就労継続支援Ｂ型ふるーる</t>
  </si>
  <si>
    <t>ワークハウスクローバー</t>
  </si>
  <si>
    <t>協働カンパニーステップ</t>
  </si>
  <si>
    <t>ぱすてる大野原</t>
  </si>
  <si>
    <t>せんだんの家</t>
  </si>
  <si>
    <t>夢ハウス</t>
  </si>
  <si>
    <t>リボーン</t>
  </si>
  <si>
    <t>ウェルカム</t>
  </si>
  <si>
    <t>ホットスペース・ダンケ(暖家)</t>
  </si>
  <si>
    <t>障害福祉サービス事業所　Ｍｉｘｓｉｍ</t>
  </si>
  <si>
    <t>ゆう香くらぶ　天満町事業所</t>
  </si>
  <si>
    <t>青葉</t>
  </si>
  <si>
    <t>はーとふる</t>
  </si>
  <si>
    <t>多機能型事業所ＣＯＲ</t>
  </si>
  <si>
    <t>集いの広場　すまいる・びんご</t>
  </si>
  <si>
    <t>カイト御調</t>
  </si>
  <si>
    <t>障がい福祉サービス事業所　ゆうあい</t>
  </si>
  <si>
    <t>障がい者社会就労センター三次</t>
  </si>
  <si>
    <t>みんなでスクラム</t>
  </si>
  <si>
    <t>ワークチャレンジ３６５</t>
  </si>
  <si>
    <t>ありんこＢジョブ</t>
  </si>
  <si>
    <t>指定障害福祉サービス事業所どんぐり</t>
  </si>
  <si>
    <t>西志和農園</t>
  </si>
  <si>
    <t>障がい者就労継続支援Ｂ型ファーストステップ</t>
  </si>
  <si>
    <t>ＬＥＡＦ</t>
  </si>
  <si>
    <t>みんなの働く場　いっぽ</t>
  </si>
  <si>
    <t>広島どんぐり作業所</t>
  </si>
  <si>
    <t>ヴィータ</t>
  </si>
  <si>
    <t>Ｈａｎａと花舎</t>
  </si>
  <si>
    <t>ＦＵＮ</t>
  </si>
  <si>
    <t>あみ作業所</t>
  </si>
  <si>
    <t>福祉サービス事業所　りんりん</t>
  </si>
  <si>
    <t>障害者就労継続支援Ｂ型事業所　じゃがいも農園</t>
  </si>
  <si>
    <t>カイト尾道</t>
  </si>
  <si>
    <t>セルフヘルプ宝町</t>
  </si>
  <si>
    <t>モアー工房</t>
  </si>
  <si>
    <t>障害福祉サービス事業所　わかば</t>
  </si>
  <si>
    <t>羽高「湖畔の家」</t>
  </si>
  <si>
    <t>花うさぎ工房</t>
  </si>
  <si>
    <t>工房とも</t>
  </si>
  <si>
    <t>障害福祉サービス事業所　ぴーす</t>
  </si>
  <si>
    <t>障害者支援事業所「松賀苑」</t>
  </si>
  <si>
    <t>就労継続支援Ｂ型ココサポ福山</t>
  </si>
  <si>
    <t>障害者多機能型事業所里山福業</t>
  </si>
  <si>
    <t>就労支援センターあいあい作業所</t>
  </si>
  <si>
    <t>自立支援センターつばさ</t>
  </si>
  <si>
    <t>ワークサポート広島西</t>
  </si>
  <si>
    <t>障がい者総合支援センターすだち</t>
  </si>
  <si>
    <t>就労継続支援Ｂ型ＭＩＲＡＩＭＡ</t>
  </si>
  <si>
    <t>ステップアップ絆</t>
  </si>
  <si>
    <t>ワークセンターなかよし</t>
  </si>
  <si>
    <t>多機能型事業所ＬＯＶＥ　ＡＲＴ</t>
  </si>
  <si>
    <t>ワークサポート希望の家</t>
  </si>
  <si>
    <t>カンパネラ</t>
  </si>
  <si>
    <t>大竹さつき作業所</t>
  </si>
  <si>
    <t>つむぎあふ</t>
  </si>
  <si>
    <t>ふくろう</t>
  </si>
  <si>
    <t>ピクトハウス</t>
  </si>
  <si>
    <t>パンプキン</t>
  </si>
  <si>
    <t>オレンジハウス</t>
  </si>
  <si>
    <t>ポレポレファクトリー</t>
  </si>
  <si>
    <t>サポートセンターとらいあんぐる</t>
  </si>
  <si>
    <t>就労支援センターグリーンガーデン</t>
  </si>
  <si>
    <t>とまとの木</t>
  </si>
  <si>
    <t>ＲＩＮＧ</t>
  </si>
  <si>
    <t>就労継続支援Ｂ型事業所　Ｌｉｂｒａ</t>
  </si>
  <si>
    <t>ワーキングパートナーズ　いつかいち</t>
  </si>
  <si>
    <t>就労支援センターこんぱす</t>
  </si>
  <si>
    <t>まごころの家　若草</t>
  </si>
  <si>
    <t>Ｃ's　Ｉｎｃ.（シーズ　インク）</t>
  </si>
  <si>
    <t>さざんか</t>
  </si>
  <si>
    <t>Smile　Base　まつなが</t>
  </si>
  <si>
    <t>安芸太田町社協多機能型事業所「クローバータウン」</t>
  </si>
  <si>
    <t>こもれび</t>
  </si>
  <si>
    <t>キッチンファーム</t>
  </si>
  <si>
    <t>障がい者通所事業所　ワークハウススマイル</t>
  </si>
  <si>
    <t>多機能型事業所エール</t>
  </si>
  <si>
    <t>アイラブ作業所</t>
  </si>
  <si>
    <t>太田川学園豊平作業所</t>
  </si>
  <si>
    <t>就労支援日々生</t>
  </si>
  <si>
    <t>あうるワークスペース</t>
  </si>
  <si>
    <t>ベジウェル</t>
  </si>
  <si>
    <t>平成30年度</t>
  </si>
  <si>
    <t>就労支援事業所　晴ればれ</t>
  </si>
  <si>
    <t>ワークハウスおおたに</t>
  </si>
  <si>
    <t>ｙｏｕ－縁</t>
  </si>
  <si>
    <t>ＳＰＥＱ呉事業所</t>
  </si>
  <si>
    <t>就労支援センターＢスマイル</t>
  </si>
  <si>
    <t>就労支援センター　ウィークスリー五日市</t>
  </si>
  <si>
    <t>アダージョ</t>
  </si>
  <si>
    <t>リバティーはつかいち</t>
  </si>
  <si>
    <t>タマシゲ就労支援サービス</t>
  </si>
  <si>
    <t>つながりＢ</t>
  </si>
  <si>
    <t>就労サポートセンター　すたーと</t>
  </si>
  <si>
    <t>いしうちの森就労継続支援Ｂ型事業所</t>
  </si>
  <si>
    <t>あおぞら</t>
  </si>
  <si>
    <t>ワークきらぼし</t>
  </si>
  <si>
    <t>紙ふうせん</t>
  </si>
  <si>
    <t>ベジモファームＢひろしま</t>
  </si>
  <si>
    <t>龍馬ファーム</t>
  </si>
  <si>
    <t>サブカルビジネスセンター</t>
  </si>
  <si>
    <t>コミュニティほっとスペースぽんぽん</t>
  </si>
  <si>
    <t>就労継続支援Ｂ型事業所　ワークハウスあすケラ</t>
  </si>
  <si>
    <t>いしうちベーカリー就労継続支援Ｂ型事業所・いしうちベーカリー生活介護事業所</t>
  </si>
  <si>
    <t>就労支援事業所　まっぷ</t>
  </si>
  <si>
    <t>ハタラク広場ぱーちぇ</t>
  </si>
  <si>
    <t>ジョブサポートぽかぽか</t>
  </si>
  <si>
    <t>ボナペティ尾道事業所</t>
  </si>
  <si>
    <t>おおむらさき</t>
  </si>
  <si>
    <t>クレール</t>
  </si>
  <si>
    <t>元気サポートひまわり</t>
  </si>
  <si>
    <t>みつばち工房尾道</t>
  </si>
  <si>
    <t>瀬戸の里</t>
  </si>
  <si>
    <t>りひと</t>
  </si>
  <si>
    <t>あじさいの里</t>
  </si>
  <si>
    <t>障害福祉サービス事業所おおたけ松美園　多機能事業　陽（ＨＡＲＵ）</t>
  </si>
  <si>
    <t>宮領ワークセンター</t>
  </si>
  <si>
    <t>就労支援事業所きずな</t>
  </si>
  <si>
    <t>多機能型事業所そらまめ</t>
  </si>
  <si>
    <t>あさ作業所</t>
  </si>
  <si>
    <t>ミレット</t>
  </si>
  <si>
    <t>ＪＯＣＡ×３</t>
  </si>
  <si>
    <t>障害者支援センターさあくる</t>
  </si>
  <si>
    <t>やっさ工房にしまち</t>
  </si>
  <si>
    <t>エイチシー広島</t>
  </si>
  <si>
    <t>Lookエキキタ</t>
  </si>
  <si>
    <t>セカンドプレイス八丁堀</t>
  </si>
  <si>
    <t>福祉サービスセンター夢の一</t>
  </si>
  <si>
    <t>ふたつかの里</t>
  </si>
  <si>
    <t>株式会社　巣だち</t>
  </si>
  <si>
    <t>就労支援センターみらいえ</t>
  </si>
  <si>
    <t>なぎ作業所</t>
  </si>
  <si>
    <t>みらい’ｓ</t>
  </si>
  <si>
    <t>ひなたぼっこ立町</t>
  </si>
  <si>
    <t>就労継続支援B型事業所ＭＥＴＥＯＲ</t>
  </si>
  <si>
    <t>ディーセント高陽</t>
  </si>
  <si>
    <t>Ｓ．Ｒ．Ａ．横川南</t>
  </si>
  <si>
    <t>多機能型ＨＡＰ－Ｂ</t>
  </si>
  <si>
    <t>DIGITAL ART CENTER</t>
  </si>
  <si>
    <t>障害福祉サービス事業所ｐａｓ ａ　ｐａｓ</t>
  </si>
  <si>
    <t>ちゅうげい</t>
  </si>
  <si>
    <t>障害福祉サービス事業所あんだんて</t>
  </si>
  <si>
    <t>神石高原よつば工房</t>
  </si>
  <si>
    <t>にじげんふぁくとりー皆賀</t>
  </si>
  <si>
    <t>アイリス八丁堀</t>
  </si>
  <si>
    <t>ワークシェアポケット</t>
  </si>
  <si>
    <t>Ｓｕｎ</t>
  </si>
  <si>
    <t>ステラ橋本町</t>
  </si>
  <si>
    <t>やっさ工房</t>
  </si>
  <si>
    <t>作業所わくわく小網</t>
  </si>
  <si>
    <t>ウィル八丁堀</t>
  </si>
  <si>
    <t>えもんかけ</t>
  </si>
  <si>
    <t>すだち　吉浦</t>
  </si>
  <si>
    <t>デジタルアートセンタープラス</t>
  </si>
  <si>
    <t>キュアシス</t>
  </si>
  <si>
    <t>エミリィプラス</t>
  </si>
  <si>
    <t>就労継続支援Ｂ型事業所　プレシャスユー</t>
  </si>
  <si>
    <t>多機能型事業所アベンジャーズ</t>
  </si>
  <si>
    <t>ジョイ・ジョイ・ワークめーる</t>
  </si>
  <si>
    <t>ＯＭＮＩＢＵＳ ＲＯＡＳＴＥＲＳ ＴＯＫＹＯ</t>
  </si>
  <si>
    <t>なの花あいプラザ</t>
  </si>
  <si>
    <t>ねこぱんち</t>
  </si>
  <si>
    <t>海田なかよし実習所</t>
  </si>
  <si>
    <t>就労継続支援かなで</t>
  </si>
  <si>
    <t>さざなみの里</t>
  </si>
  <si>
    <t>エイチシー安東</t>
  </si>
  <si>
    <t>みんなで育てる有機野菜</t>
  </si>
  <si>
    <t>ＳＴＡＧＥ</t>
  </si>
  <si>
    <t>ねこぱんち　廿日市</t>
  </si>
  <si>
    <t>就労継続支援事業所　かける</t>
  </si>
  <si>
    <t>Ｂ型事業所のあ</t>
  </si>
  <si>
    <t>ピース作業所</t>
  </si>
  <si>
    <t>ドリーム作業所</t>
  </si>
  <si>
    <t>就労支援事業所ひかりワークス高須</t>
  </si>
  <si>
    <t>あかつき</t>
  </si>
  <si>
    <t>就労継続支援Ｂ型事業所　ひまわりくらぶ広島</t>
  </si>
  <si>
    <t>レインボー・ゼロ</t>
  </si>
  <si>
    <t>キラリワークス</t>
  </si>
  <si>
    <t>御園工房</t>
  </si>
  <si>
    <t>多機能型事業所あざれあ</t>
  </si>
  <si>
    <t>サブカルビジネスセンター東広島</t>
  </si>
  <si>
    <t>ポーポーの木</t>
  </si>
  <si>
    <t>ウィル大手町</t>
  </si>
  <si>
    <t>多機能型事業所　就労生活支援ラフォーレ高陽</t>
  </si>
  <si>
    <t>うららかな風</t>
  </si>
  <si>
    <t>ピリカ</t>
  </si>
  <si>
    <t>ジョブサポート　きりん</t>
  </si>
  <si>
    <t>ワークサポートひなた</t>
  </si>
  <si>
    <t>就労継続支援Ｂ型事業所　人と人</t>
  </si>
  <si>
    <t>就労継続支援Ｂ型事業所　ガーデンテラスふちゅう</t>
  </si>
  <si>
    <t>アイリス的場</t>
  </si>
  <si>
    <t>多機能型事業所古の市</t>
  </si>
  <si>
    <t>すみれ工房</t>
  </si>
  <si>
    <t>ジョブタス手城事業所</t>
  </si>
  <si>
    <t>ウィル広島駅前</t>
  </si>
  <si>
    <t>ベジモファームＢさいじょう</t>
  </si>
  <si>
    <t>Ｐｌａｎ　Ｂ　Ｃｒｅａｔｏｒｓ</t>
  </si>
  <si>
    <t>仕事本舗Ｈａｐｐｉｎｅｓｓ</t>
  </si>
  <si>
    <t>ぽこ和ぽこ</t>
  </si>
  <si>
    <t>ｓｅｌｆ－Ａ・広島　海　五日市Ｂ</t>
  </si>
  <si>
    <t>みのり作業所</t>
  </si>
  <si>
    <t>ワークスペースムジカ</t>
  </si>
  <si>
    <t>障害者多機能型事業所みとう温泉</t>
  </si>
  <si>
    <t>きらほし</t>
  </si>
  <si>
    <t>友和の里通所部</t>
  </si>
  <si>
    <t>安芸磨輝道　出汐事業所</t>
  </si>
  <si>
    <t>ＷＡＢＩ　ＦＡＲＭ</t>
  </si>
  <si>
    <t>就労継続支援Ｂ型事業所ビリーブ</t>
  </si>
  <si>
    <t>Ｌｏｏｋヒカリマチ</t>
  </si>
  <si>
    <t>ノマドｈｕＢ可部東</t>
  </si>
  <si>
    <t>就労継続支援Ｂ型　ゆかり</t>
  </si>
  <si>
    <t>アカリエ</t>
  </si>
  <si>
    <t>ＳＷＩＭＭＹ</t>
  </si>
  <si>
    <t>多機能型事業所りらっくす新庄</t>
  </si>
  <si>
    <t>就労継続支援Ｂ型事業所　プラスワーク</t>
  </si>
  <si>
    <t>キャリカク広島西事業所</t>
  </si>
  <si>
    <t>Ｌｅａｒｎｉｎｇ　ｒｏｏｍ　Ｊｏｂラボ</t>
  </si>
  <si>
    <t>ＳＡＯＲＩ－ｈａｎｄｓ　広島</t>
  </si>
  <si>
    <t>デイ・リンクシステムズ</t>
  </si>
  <si>
    <t>ｃｏｃｏｌａｂｏ</t>
  </si>
  <si>
    <t>スペースぶなの森</t>
  </si>
  <si>
    <t>笑</t>
  </si>
  <si>
    <t>ボナプール楽生苑</t>
  </si>
  <si>
    <t>ビジネスカレッジ「ＰＯＮＯ」</t>
  </si>
  <si>
    <t>クランク</t>
  </si>
  <si>
    <t>Plan　B　Creators　福山</t>
  </si>
  <si>
    <t>就労支援センター「ＰＯＮＯ」</t>
  </si>
  <si>
    <t>ユキ園</t>
  </si>
  <si>
    <t>エンポート三次</t>
  </si>
  <si>
    <t>就労継続支援Ｂ型事業所　まる</t>
  </si>
  <si>
    <t>就労継続支援Ｂ型　そらまめ宮内</t>
  </si>
  <si>
    <t>だんでらいおん</t>
  </si>
  <si>
    <t>自立支援センターあおぞら</t>
  </si>
  <si>
    <t>清風会サンホーム</t>
  </si>
  <si>
    <t>すだちの家</t>
  </si>
  <si>
    <t>ゆめの木・わかば</t>
  </si>
  <si>
    <t>しまなみ瀬戸田夢工房</t>
  </si>
  <si>
    <t>さくら作業所</t>
  </si>
  <si>
    <t>ワークショップウイング</t>
  </si>
  <si>
    <t>夢空間こころぴあ</t>
  </si>
  <si>
    <t>かわせみの家</t>
  </si>
  <si>
    <t>東寿園福祉作業所</t>
  </si>
  <si>
    <t>三次共同作業所</t>
  </si>
  <si>
    <t>可部つちくれの家</t>
  </si>
  <si>
    <t>広島作業所</t>
  </si>
  <si>
    <t>育成会上安作業所</t>
  </si>
  <si>
    <t>指定障害福祉サービス事業所ふれあい工房</t>
  </si>
  <si>
    <t>もりの輝舎</t>
  </si>
  <si>
    <t>ワークスさつき</t>
  </si>
  <si>
    <t>ジョイ・ジョイ・ワークあけぼの</t>
  </si>
  <si>
    <t>遠行工房</t>
  </si>
  <si>
    <t>あおぞら工房</t>
  </si>
  <si>
    <t>就労センターあっぷ</t>
  </si>
  <si>
    <t>ひとは工房</t>
  </si>
  <si>
    <t>憩</t>
  </si>
  <si>
    <t>クリーニング</t>
  </si>
  <si>
    <t>希望の広場</t>
  </si>
  <si>
    <t>障害福祉サービス事業所　青虫の会</t>
  </si>
  <si>
    <t>太陽の町共同体</t>
  </si>
  <si>
    <t>つくし工房</t>
  </si>
  <si>
    <t>ノイエ</t>
  </si>
  <si>
    <t>ドリームズ</t>
  </si>
  <si>
    <t>八木園</t>
  </si>
  <si>
    <t>作業所　あいあい広場</t>
  </si>
  <si>
    <t>障がい者社会就労センター君田</t>
  </si>
  <si>
    <t>就労継続支援Ｂ型事業所ゆうしゃいん三次</t>
  </si>
  <si>
    <t>ワークセンターおおきみ</t>
  </si>
  <si>
    <t>ＳＥＬＰ江能</t>
  </si>
  <si>
    <t>指定障害福祉サービス事業所　ほっとはうす　のばら</t>
  </si>
  <si>
    <t>発達障害者サポートセンター未来図</t>
  </si>
  <si>
    <t>すてっぷ　ぽこ・あ・ぽこ</t>
  </si>
  <si>
    <t>総計</t>
  </si>
  <si>
    <t>平成29年度</t>
    <rPh sb="0" eb="2">
      <t>ヘイセイ</t>
    </rPh>
    <rPh sb="4" eb="6">
      <t>ネンド</t>
    </rPh>
    <phoneticPr fontId="4"/>
  </si>
  <si>
    <t>呉市</t>
  </si>
  <si>
    <t>尾道市</t>
  </si>
  <si>
    <t>廿日市市</t>
  </si>
  <si>
    <t>福山市</t>
  </si>
  <si>
    <t>府中市</t>
  </si>
  <si>
    <t>東広島市</t>
  </si>
  <si>
    <t>安芸高田市</t>
  </si>
  <si>
    <t>大竹市</t>
  </si>
  <si>
    <t>三次市</t>
  </si>
  <si>
    <t>江田島市</t>
  </si>
  <si>
    <t>三原市</t>
  </si>
  <si>
    <t>庄原市</t>
  </si>
  <si>
    <t>竹原市</t>
  </si>
  <si>
    <t>府中町</t>
  </si>
  <si>
    <t>世羅町</t>
  </si>
  <si>
    <t>安芸太田町</t>
  </si>
  <si>
    <t>北広島町</t>
  </si>
  <si>
    <t>大崎上島町</t>
  </si>
  <si>
    <t>神石高原町</t>
  </si>
  <si>
    <t>広島市</t>
  </si>
  <si>
    <t>海田町</t>
  </si>
  <si>
    <t>熊野町</t>
  </si>
  <si>
    <t>市町名</t>
    <rPh sb="0" eb="3">
      <t>シチョウメイ</t>
    </rPh>
    <phoneticPr fontId="4"/>
  </si>
  <si>
    <t>月額</t>
    <rPh sb="0" eb="2">
      <t>ゲツガク</t>
    </rPh>
    <phoneticPr fontId="4"/>
  </si>
  <si>
    <t>事業所数</t>
    <rPh sb="0" eb="4">
      <t>ジギョウショスウ</t>
    </rPh>
    <phoneticPr fontId="4"/>
  </si>
  <si>
    <t>割合</t>
    <rPh sb="0" eb="2">
      <t>ワリアイ</t>
    </rPh>
    <phoneticPr fontId="4"/>
  </si>
  <si>
    <t>令和２年度</t>
  </si>
  <si>
    <t>令和３年度</t>
  </si>
  <si>
    <t>令和４年度</t>
  </si>
  <si>
    <t>5千円未満</t>
  </si>
  <si>
    <t>5千円以上10千円未満</t>
  </si>
  <si>
    <t>10千円以上15千円未満</t>
  </si>
  <si>
    <t>15千円以上20千円以上</t>
  </si>
  <si>
    <t>20千円以上</t>
  </si>
  <si>
    <t>計</t>
  </si>
  <si>
    <t>令和５年度</t>
  </si>
  <si>
    <t>令和６年度</t>
    <rPh sb="0" eb="2">
      <t>レイワ</t>
    </rPh>
    <rPh sb="3" eb="5">
      <t>ネンド</t>
    </rPh>
    <phoneticPr fontId="4"/>
  </si>
  <si>
    <t>令和７年度</t>
    <rPh sb="0" eb="2">
      <t>レイワ</t>
    </rPh>
    <rPh sb="3" eb="5">
      <t>ネンド</t>
    </rPh>
    <phoneticPr fontId="4"/>
  </si>
  <si>
    <t>令和８年度</t>
    <rPh sb="0" eb="2">
      <t>レイワ</t>
    </rPh>
    <rPh sb="3" eb="5">
      <t>ネンド</t>
    </rPh>
    <phoneticPr fontId="4"/>
  </si>
  <si>
    <t>月額工賃</t>
    <rPh sb="0" eb="2">
      <t>ゲツガク</t>
    </rPh>
    <rPh sb="2" eb="4">
      <t>コウチン</t>
    </rPh>
    <phoneticPr fontId="4"/>
  </si>
  <si>
    <t>（事業所設定目標による平均工賃月額）</t>
    <rPh sb="1" eb="4">
      <t>ジギョウショ</t>
    </rPh>
    <rPh sb="4" eb="6">
      <t>セッテイ</t>
    </rPh>
    <rPh sb="6" eb="8">
      <t>モクヒョウ</t>
    </rPh>
    <rPh sb="11" eb="13">
      <t>ヘイキン</t>
    </rPh>
    <rPh sb="13" eb="15">
      <t>コウチン</t>
    </rPh>
    <rPh sb="15" eb="17">
      <t>ゲツガク</t>
    </rPh>
    <phoneticPr fontId="4"/>
  </si>
  <si>
    <t>令和元年度</t>
  </si>
  <si>
    <t>最低賃金</t>
  </si>
  <si>
    <t>国の平均工賃月額</t>
    <rPh sb="0" eb="1">
      <t>クニ</t>
    </rPh>
    <rPh sb="2" eb="4">
      <t>ヘイキン</t>
    </rPh>
    <rPh sb="4" eb="6">
      <t>コウチン</t>
    </rPh>
    <rPh sb="6" eb="8">
      <t>ゲツガク</t>
    </rPh>
    <phoneticPr fontId="4"/>
  </si>
  <si>
    <t>5年平均</t>
    <rPh sb="1" eb="4">
      <t>ネンヘイキン</t>
    </rPh>
    <phoneticPr fontId="4"/>
  </si>
  <si>
    <t>対前年伸び率</t>
  </si>
  <si>
    <t>対前年伸び率</t>
    <rPh sb="0" eb="1">
      <t>タイ</t>
    </rPh>
    <rPh sb="1" eb="3">
      <t>ゼンネン</t>
    </rPh>
    <rPh sb="3" eb="4">
      <t>ノ</t>
    </rPh>
    <rPh sb="5" eb="6">
      <t>リツ</t>
    </rPh>
    <phoneticPr fontId="4"/>
  </si>
  <si>
    <t>5年平均（H30-R5）</t>
    <rPh sb="1" eb="2">
      <t>ネン</t>
    </rPh>
    <rPh sb="2" eb="4">
      <t>ヘイキン</t>
    </rPh>
    <phoneticPr fontId="4"/>
  </si>
  <si>
    <t>区　分</t>
  </si>
  <si>
    <t>平成29年度</t>
  </si>
  <si>
    <t>平均工賃月額</t>
  </si>
  <si>
    <t>（広島県平均工賃月額）</t>
    <rPh sb="1" eb="4">
      <t>ヒロシマケン</t>
    </rPh>
    <rPh sb="4" eb="6">
      <t>ヘイキン</t>
    </rPh>
    <rPh sb="6" eb="8">
      <t>コウチン</t>
    </rPh>
    <rPh sb="8" eb="10">
      <t>ゲツガク</t>
    </rPh>
    <phoneticPr fontId="4"/>
  </si>
  <si>
    <t>（広島県最低賃金）</t>
    <rPh sb="1" eb="4">
      <t>ヒロシマケン</t>
    </rPh>
    <rPh sb="4" eb="6">
      <t>サイテイ</t>
    </rPh>
    <rPh sb="6" eb="8">
      <t>チンギン</t>
    </rPh>
    <phoneticPr fontId="4"/>
  </si>
  <si>
    <t>R5（旧算定方式）</t>
    <rPh sb="3" eb="4">
      <t>キュウ</t>
    </rPh>
    <rPh sb="4" eb="6">
      <t>サンテイ</t>
    </rPh>
    <rPh sb="6" eb="8">
      <t>ホウシキ</t>
    </rPh>
    <phoneticPr fontId="4"/>
  </si>
  <si>
    <t>R5（新算定方式）</t>
    <rPh sb="3" eb="6">
      <t>シンサンテイ</t>
    </rPh>
    <rPh sb="6" eb="8">
      <t>ホウシキ</t>
    </rPh>
    <phoneticPr fontId="4"/>
  </si>
  <si>
    <t>R6</t>
    <phoneticPr fontId="4"/>
  </si>
  <si>
    <t>R7</t>
  </si>
  <si>
    <t>R8</t>
  </si>
  <si>
    <t>伸び率</t>
    <rPh sb="0" eb="1">
      <t>ノ</t>
    </rPh>
    <rPh sb="2" eb="3">
      <t>リツ</t>
    </rPh>
    <phoneticPr fontId="4"/>
  </si>
  <si>
    <t>※直近５年間の広島県最低賃金の年間伸び率で設定した。</t>
    <rPh sb="1" eb="3">
      <t>チョッキン</t>
    </rPh>
    <rPh sb="4" eb="6">
      <t>ネンカン</t>
    </rPh>
    <rPh sb="7" eb="10">
      <t>ヒロシマケン</t>
    </rPh>
    <rPh sb="10" eb="14">
      <t>サイテイチンギン</t>
    </rPh>
    <rPh sb="15" eb="17">
      <t>ネンカン</t>
    </rPh>
    <rPh sb="17" eb="18">
      <t>ノ</t>
    </rPh>
    <rPh sb="19" eb="20">
      <t>リツ</t>
    </rPh>
    <rPh sb="21" eb="23">
      <t>セッテイ</t>
    </rPh>
    <phoneticPr fontId="4"/>
  </si>
  <si>
    <t>※設定に当たっては、100円未満の端数を切り捨て</t>
    <rPh sb="1" eb="3">
      <t>セッテイ</t>
    </rPh>
    <rPh sb="4" eb="5">
      <t>ア</t>
    </rPh>
    <rPh sb="13" eb="14">
      <t>エン</t>
    </rPh>
    <rPh sb="14" eb="16">
      <t>ミマン</t>
    </rPh>
    <rPh sb="17" eb="19">
      <t>ハスウ</t>
    </rPh>
    <rPh sb="20" eb="21">
      <t>キ</t>
    </rPh>
    <rPh sb="22" eb="23">
      <t>ス</t>
    </rPh>
    <phoneticPr fontId="4"/>
  </si>
  <si>
    <t>（市町別）</t>
    <rPh sb="1" eb="4">
      <t>シチョウベツ</t>
    </rPh>
    <phoneticPr fontId="4"/>
  </si>
  <si>
    <t>圏　域</t>
    <rPh sb="0" eb="1">
      <t>ケン</t>
    </rPh>
    <rPh sb="2" eb="3">
      <t>イキ</t>
    </rPh>
    <phoneticPr fontId="2"/>
  </si>
  <si>
    <t>広　島</t>
    <rPh sb="0" eb="1">
      <t>ヒロ</t>
    </rPh>
    <rPh sb="2" eb="3">
      <t>シマ</t>
    </rPh>
    <phoneticPr fontId="2"/>
  </si>
  <si>
    <t>広島西</t>
    <rPh sb="0" eb="2">
      <t>ヒロシマ</t>
    </rPh>
    <rPh sb="2" eb="3">
      <t>ニシ</t>
    </rPh>
    <phoneticPr fontId="2"/>
  </si>
  <si>
    <t>呉</t>
    <rPh sb="0" eb="1">
      <t>クレ</t>
    </rPh>
    <phoneticPr fontId="2"/>
  </si>
  <si>
    <t>広島中央</t>
    <rPh sb="0" eb="2">
      <t>ヒロシマ</t>
    </rPh>
    <rPh sb="2" eb="4">
      <t>チュウオウ</t>
    </rPh>
    <phoneticPr fontId="2"/>
  </si>
  <si>
    <t>尾　三</t>
    <rPh sb="0" eb="1">
      <t>オ</t>
    </rPh>
    <rPh sb="2" eb="3">
      <t>サン</t>
    </rPh>
    <phoneticPr fontId="2"/>
  </si>
  <si>
    <t>福山・府中</t>
    <rPh sb="0" eb="2">
      <t>フクヤマ</t>
    </rPh>
    <rPh sb="3" eb="5">
      <t>フチュウ</t>
    </rPh>
    <phoneticPr fontId="2"/>
  </si>
  <si>
    <t>備　北</t>
    <rPh sb="0" eb="1">
      <t>ソナエ</t>
    </rPh>
    <rPh sb="2" eb="3">
      <t>キタ</t>
    </rPh>
    <phoneticPr fontId="2"/>
  </si>
  <si>
    <t>総計</t>
    <rPh sb="0" eb="2">
      <t>ソウケイ</t>
    </rPh>
    <phoneticPr fontId="4"/>
  </si>
  <si>
    <t>事業所番号</t>
    <phoneticPr fontId="4"/>
  </si>
  <si>
    <t>利用定員</t>
    <phoneticPr fontId="4"/>
  </si>
  <si>
    <t>全事業所合計</t>
    <rPh sb="0" eb="1">
      <t>ゼン</t>
    </rPh>
    <rPh sb="1" eb="4">
      <t>ジギョウショ</t>
    </rPh>
    <rPh sb="4" eb="6">
      <t>ゴウケイ</t>
    </rPh>
    <rPh sb="5" eb="6">
      <t>ケイ</t>
    </rPh>
    <phoneticPr fontId="4"/>
  </si>
  <si>
    <t xml:space="preserve">  R6開所月数</t>
    <rPh sb="4" eb="6">
      <t>カイショ</t>
    </rPh>
    <rPh sb="6" eb="8">
      <t>ツキスウ</t>
    </rPh>
    <phoneticPr fontId="3"/>
  </si>
  <si>
    <t>R6年間工賃支払総額</t>
    <rPh sb="2" eb="4">
      <t>ネンカン</t>
    </rPh>
    <rPh sb="4" eb="6">
      <t>コウチン</t>
    </rPh>
    <rPh sb="6" eb="8">
      <t>シハラ</t>
    </rPh>
    <rPh sb="8" eb="10">
      <t>ソウガク</t>
    </rPh>
    <phoneticPr fontId="3"/>
  </si>
  <si>
    <t>R6年間延べ利用者数</t>
    <rPh sb="2" eb="4">
      <t>ネンカン</t>
    </rPh>
    <rPh sb="4" eb="5">
      <t>ノ</t>
    </rPh>
    <rPh sb="6" eb="10">
      <t>リヨウシャスウ</t>
    </rPh>
    <phoneticPr fontId="3"/>
  </si>
  <si>
    <t>　R6開所日数</t>
    <rPh sb="3" eb="5">
      <t>カイショ</t>
    </rPh>
    <rPh sb="5" eb="7">
      <t>ニッスウ</t>
    </rPh>
    <phoneticPr fontId="3"/>
  </si>
  <si>
    <t>R6平均工賃月額</t>
    <rPh sb="2" eb="4">
      <t>ヘイキン</t>
    </rPh>
    <rPh sb="4" eb="6">
      <t>コウチン</t>
    </rPh>
    <rPh sb="6" eb="8">
      <t>ゲツガク</t>
    </rPh>
    <phoneticPr fontId="3"/>
  </si>
  <si>
    <t>ふれあいの家　たんぽぽ</t>
  </si>
  <si>
    <t>ここジョブ</t>
  </si>
  <si>
    <t>障害福祉サービス事業所森の工房あやめ</t>
  </si>
  <si>
    <t>まごころの家　倉掛</t>
  </si>
  <si>
    <t>就労継続支援Ｂ型事業所スマイルワークみのり</t>
  </si>
  <si>
    <t>ミライクジョブズ</t>
  </si>
  <si>
    <t>ここジョブ草津本町</t>
  </si>
  <si>
    <t>なないろ</t>
  </si>
  <si>
    <t>就労継続支援Ｂ型事業所ポレポレブラボー</t>
  </si>
  <si>
    <t>福山職業リハビリテーションアカデミー</t>
  </si>
  <si>
    <t>かい作業所</t>
  </si>
  <si>
    <t>Ｐｒｏｊｅｃｔ－Ｒ広島</t>
  </si>
  <si>
    <t>ＡＳＵＷＡＫＵ</t>
  </si>
  <si>
    <t>多機能型事業所めだか</t>
  </si>
  <si>
    <t>キャリカク広島駅オフィス</t>
  </si>
  <si>
    <t>ベジモファームＢはつかいち</t>
  </si>
  <si>
    <t>キュアシス　富士見町</t>
  </si>
  <si>
    <t>らびんぐるっく</t>
  </si>
  <si>
    <t>ルートカルマ</t>
  </si>
  <si>
    <t>多機能事業所　ここあっぷ</t>
  </si>
  <si>
    <t>グローリー</t>
  </si>
  <si>
    <t>就労継続支援Ｂ型事業所　ひなた</t>
  </si>
  <si>
    <t>ワークセンター吉名</t>
  </si>
  <si>
    <t>Ｃｏｌｔ　Ｗｏｒｋｓ</t>
  </si>
  <si>
    <t>就労継続支援Ｂ型　ＷＩＴＨ</t>
  </si>
  <si>
    <t>コモンハウス</t>
  </si>
  <si>
    <t>ｐｏｎｏ</t>
  </si>
  <si>
    <t>就労支援センター　フロー</t>
  </si>
  <si>
    <t>OMOIYARI研究所</t>
  </si>
  <si>
    <t>ジョブタス尾道事業所</t>
  </si>
  <si>
    <t>self-A・広島　海　五日市</t>
  </si>
  <si>
    <t>レッドステッチ</t>
  </si>
  <si>
    <t>コッコ</t>
  </si>
  <si>
    <t>あいサポート工房</t>
  </si>
  <si>
    <t>Metagrowth福山</t>
  </si>
  <si>
    <t>就労継続支援Ｂ型事業所しぜん</t>
  </si>
  <si>
    <t>就労継続支援Ｂ型　リーフ服部</t>
  </si>
  <si>
    <t>アールテック・ワークス</t>
  </si>
  <si>
    <t>就労継続支援B型事業所しゃくなげファーム</t>
  </si>
  <si>
    <t>ピース</t>
  </si>
  <si>
    <t>シエル</t>
  </si>
  <si>
    <t>みらいるWorks</t>
  </si>
  <si>
    <t>ラシクラボ広島</t>
  </si>
  <si>
    <t>障がい福祉サービス事業所あいの里広島</t>
  </si>
  <si>
    <t>就労継続支援Ｂ型事業所　人と人　己斐の樹</t>
  </si>
  <si>
    <t>なずな</t>
  </si>
  <si>
    <t>就労支援センターはっとりオーガニック</t>
  </si>
  <si>
    <t>就労継続支援Ｂ型事業所　レピオス八丁堀</t>
  </si>
  <si>
    <t>指定就労継続支援Ｂ型事業所　あじさい</t>
  </si>
  <si>
    <t>ポップカルチャースタジオ未来図　広島</t>
  </si>
  <si>
    <t>ＯＭＮＩＢＵＳ　ＲＯＡＳＴＥＲＳ　ＭＯＴＯＭＡＣＨＩ　ＨＵＢ　ＳＴＡＴＩＯＮ</t>
  </si>
  <si>
    <t>就労継続支援Ｂ型事業所ひらくみらい</t>
  </si>
  <si>
    <t>就労支援センターＭＡＨＡＬＯ</t>
  </si>
  <si>
    <t>とらいあんぐるパートナーズ</t>
  </si>
  <si>
    <t>令和６年度</t>
  </si>
  <si>
    <t>令和６年度</t>
    <phoneticPr fontId="4"/>
  </si>
  <si>
    <t>5年平均（R元-R6）</t>
    <rPh sb="1" eb="2">
      <t>ネン</t>
    </rPh>
    <rPh sb="2" eb="4">
      <t>ヘイキン</t>
    </rPh>
    <rPh sb="6" eb="7">
      <t>モト</t>
    </rPh>
    <phoneticPr fontId="4"/>
  </si>
  <si>
    <t>令和７年度</t>
  </si>
  <si>
    <t>5年平均（R元-R６）</t>
    <rPh sb="1" eb="2">
      <t>ネン</t>
    </rPh>
    <rPh sb="2" eb="4">
      <t>ヘイキン</t>
    </rPh>
    <rPh sb="6" eb="7">
      <t>モト</t>
    </rPh>
    <phoneticPr fontId="4"/>
  </si>
  <si>
    <t>5年平均（R2-R7）</t>
    <rPh sb="1" eb="2">
      <t>ネン</t>
    </rPh>
    <rPh sb="2" eb="4">
      <t>ヘイキン</t>
    </rPh>
    <phoneticPr fontId="4"/>
  </si>
  <si>
    <t>（国報告平均賃金算定方式）</t>
    <rPh sb="1" eb="4">
      <t>クニホウコク</t>
    </rPh>
    <rPh sb="4" eb="8">
      <t>ヘイキンチンギン</t>
    </rPh>
    <rPh sb="8" eb="10">
      <t>サンテイ</t>
    </rPh>
    <rPh sb="10" eb="12">
      <t>ホウシキ</t>
    </rPh>
    <phoneticPr fontId="4"/>
  </si>
  <si>
    <t>25,889円未満</t>
    <rPh sb="6" eb="7">
      <t>エン</t>
    </rPh>
    <rPh sb="7" eb="9">
      <t>ミマン</t>
    </rPh>
    <phoneticPr fontId="4"/>
  </si>
  <si>
    <t>25,889円以上</t>
    <rPh sb="6" eb="7">
      <t>エン</t>
    </rPh>
    <rPh sb="7" eb="9">
      <t>イジョウ</t>
    </rPh>
    <phoneticPr fontId="4"/>
  </si>
  <si>
    <t>合計 / R6年間工賃支払総額</t>
  </si>
  <si>
    <t>合計 / R6年間延べ利用者数</t>
  </si>
  <si>
    <t>合計 / R6延労働時間</t>
  </si>
  <si>
    <t>合計 / R6開所日数</t>
  </si>
  <si>
    <t>合計 / R6開所月数</t>
  </si>
  <si>
    <t>月額</t>
  </si>
  <si>
    <t>個数 / 令和6年度実績額</t>
  </si>
  <si>
    <t>合計 / R6年間工賃支払総額（延労働時間未回答事業所除く）</t>
    <rPh sb="16" eb="17">
      <t>ノ</t>
    </rPh>
    <rPh sb="17" eb="19">
      <t>ロウドウ</t>
    </rPh>
    <rPh sb="19" eb="21">
      <t>ジカン</t>
    </rPh>
    <rPh sb="21" eb="24">
      <t>ミカイトウ</t>
    </rPh>
    <rPh sb="24" eb="28">
      <t>ジギョウショノゾ</t>
    </rPh>
    <phoneticPr fontId="4"/>
  </si>
  <si>
    <t>１日の平均
利用者数</t>
    <rPh sb="1" eb="2">
      <t>ニチ</t>
    </rPh>
    <rPh sb="3" eb="5">
      <t>ヘイキン</t>
    </rPh>
    <rPh sb="6" eb="8">
      <t>リヨウ</t>
    </rPh>
    <rPh sb="8" eb="9">
      <t>シャ</t>
    </rPh>
    <rPh sb="9" eb="10">
      <t>スウ</t>
    </rPh>
    <phoneticPr fontId="2"/>
  </si>
  <si>
    <t>坂町</t>
    <rPh sb="0" eb="2">
      <t>サカチョウ</t>
    </rPh>
    <phoneticPr fontId="4"/>
  </si>
  <si>
    <t>国報告</t>
    <rPh sb="0" eb="3">
      <t>クニホウコク</t>
    </rPh>
    <phoneticPr fontId="4"/>
  </si>
  <si>
    <t>個数 / 令和6年度実績額</t>
    <phoneticPr fontId="4"/>
  </si>
  <si>
    <t>合計 / R6年間工賃支払総額
（延労働時間未回答事業所除く）</t>
    <rPh sb="17" eb="18">
      <t>ノ</t>
    </rPh>
    <rPh sb="18" eb="20">
      <t>ロウドウ</t>
    </rPh>
    <rPh sb="20" eb="22">
      <t>ジカン</t>
    </rPh>
    <rPh sb="22" eb="25">
      <t>ミカイトウ</t>
    </rPh>
    <rPh sb="25" eb="29">
      <t>ジギョウショノゾ</t>
    </rPh>
    <phoneticPr fontId="4"/>
  </si>
  <si>
    <t>合計 /平均 
R6年間延べ利用者数</t>
    <rPh sb="4" eb="6">
      <t>ヘイキン</t>
    </rPh>
    <phoneticPr fontId="4"/>
  </si>
  <si>
    <t>合計 /平均
 R6開所日数</t>
    <rPh sb="0" eb="2">
      <t>ゴウケイ</t>
    </rPh>
    <rPh sb="4" eb="6">
      <t>ヘイキン</t>
    </rPh>
    <phoneticPr fontId="4"/>
  </si>
  <si>
    <t>合計 /平均 
R6開所月数</t>
    <rPh sb="4" eb="6">
      <t>ヘイキン</t>
    </rPh>
    <phoneticPr fontId="4"/>
  </si>
  <si>
    <t>平均賃金額</t>
    <rPh sb="0" eb="2">
      <t>ヘイキン</t>
    </rPh>
    <rPh sb="2" eb="4">
      <t>チンギン</t>
    </rPh>
    <rPh sb="4" eb="5">
      <t>ガク</t>
    </rPh>
    <phoneticPr fontId="4"/>
  </si>
  <si>
    <t>　が78.5％となっている。</t>
  </si>
  <si>
    <t>はい
①</t>
  </si>
  <si>
    <t>いいえ
②</t>
  </si>
  <si>
    <t>どちらともいえない③</t>
  </si>
  <si>
    <t>就労（生産）活動を続けることで出来ることが増えた</t>
  </si>
  <si>
    <t>利用者同士の交流など、仲間との関わりが楽しい</t>
  </si>
  <si>
    <t>困ったときに支援を受けることができ、安心して就労（生産）活動ができている</t>
  </si>
  <si>
    <t>希望に合わせた就労（生産）活動ができるように対応してもらえる</t>
  </si>
  <si>
    <t>就労（生産）活動を通じて工賃を貰えることで、やりがいを感じている</t>
  </si>
  <si>
    <t>〇　20～29人が281事業所で最も多く、次いで10～19人が81事業所となっている。</t>
    <rPh sb="7" eb="8">
      <t>ニン</t>
    </rPh>
    <rPh sb="12" eb="14">
      <t>ジギョウ</t>
    </rPh>
    <rPh sb="14" eb="15">
      <t>ショ</t>
    </rPh>
    <rPh sb="16" eb="17">
      <t>モット</t>
    </rPh>
    <rPh sb="18" eb="19">
      <t>オオ</t>
    </rPh>
    <rPh sb="21" eb="22">
      <t>ツ</t>
    </rPh>
    <rPh sb="29" eb="30">
      <t>ニン</t>
    </rPh>
    <rPh sb="33" eb="35">
      <t>ジギョウ</t>
    </rPh>
    <rPh sb="35" eb="36">
      <t>ショ</t>
    </rPh>
    <phoneticPr fontId="16"/>
  </si>
  <si>
    <t>〇　月額は、30～39人規模の事業所が最も高く30,907円、次いで40～49人規模の事業所が26,126円となっている。</t>
    <rPh sb="2" eb="4">
      <t>ゲツガク</t>
    </rPh>
    <rPh sb="11" eb="12">
      <t>ニン</t>
    </rPh>
    <rPh sb="12" eb="14">
      <t>キボ</t>
    </rPh>
    <rPh sb="15" eb="18">
      <t>ジギョウショ</t>
    </rPh>
    <rPh sb="19" eb="20">
      <t>モット</t>
    </rPh>
    <rPh sb="21" eb="22">
      <t>タカ</t>
    </rPh>
    <rPh sb="29" eb="30">
      <t>エン</t>
    </rPh>
    <rPh sb="31" eb="32">
      <t>ツ</t>
    </rPh>
    <rPh sb="39" eb="40">
      <t>ニン</t>
    </rPh>
    <rPh sb="40" eb="42">
      <t>キボ</t>
    </rPh>
    <rPh sb="43" eb="46">
      <t>ジギョウショ</t>
    </rPh>
    <rPh sb="53" eb="54">
      <t>エン</t>
    </rPh>
    <phoneticPr fontId="16"/>
  </si>
  <si>
    <t>(単位：事業所、円）</t>
    <rPh sb="1" eb="3">
      <t>タンイ</t>
    </rPh>
    <rPh sb="4" eb="7">
      <t>ジギョウショ</t>
    </rPh>
    <rPh sb="8" eb="9">
      <t>エン</t>
    </rPh>
    <phoneticPr fontId="16"/>
  </si>
  <si>
    <t>利用定員</t>
    <rPh sb="0" eb="2">
      <t>リヨウ</t>
    </rPh>
    <rPh sb="2" eb="4">
      <t>テイイン</t>
    </rPh>
    <phoneticPr fontId="16"/>
  </si>
  <si>
    <t>事業所数</t>
    <rPh sb="0" eb="4">
      <t>ジギョウショスウ</t>
    </rPh>
    <phoneticPr fontId="16"/>
  </si>
  <si>
    <t>10人未満</t>
    <rPh sb="2" eb="3">
      <t>ニン</t>
    </rPh>
    <rPh sb="3" eb="5">
      <t>ミマン</t>
    </rPh>
    <phoneticPr fontId="16"/>
  </si>
  <si>
    <t>10～19人</t>
    <rPh sb="5" eb="6">
      <t>ニン</t>
    </rPh>
    <phoneticPr fontId="16"/>
  </si>
  <si>
    <t>20～29人</t>
    <rPh sb="5" eb="6">
      <t>ニン</t>
    </rPh>
    <phoneticPr fontId="16"/>
  </si>
  <si>
    <t>30～39人</t>
    <rPh sb="5" eb="6">
      <t>ニン</t>
    </rPh>
    <phoneticPr fontId="16"/>
  </si>
  <si>
    <t>40～49人</t>
    <rPh sb="5" eb="6">
      <t>ニン</t>
    </rPh>
    <phoneticPr fontId="16"/>
  </si>
  <si>
    <t>50人以上</t>
    <rPh sb="2" eb="3">
      <t>ニン</t>
    </rPh>
    <rPh sb="3" eb="5">
      <t>イジョウ</t>
    </rPh>
    <phoneticPr fontId="16"/>
  </si>
  <si>
    <t>計</t>
    <rPh sb="0" eb="1">
      <t>ケイ</t>
    </rPh>
    <phoneticPr fontId="16"/>
  </si>
  <si>
    <t>（障害区分）</t>
    <rPh sb="1" eb="5">
      <t>ショウガイクブン</t>
    </rPh>
    <phoneticPr fontId="16"/>
  </si>
  <si>
    <t>〇　精神障害者が4,792人と最も多く、次いで知的障害者が3,875人となっている。</t>
    <rPh sb="2" eb="4">
      <t>セイシン</t>
    </rPh>
    <rPh sb="4" eb="7">
      <t>ショウガイシャ</t>
    </rPh>
    <rPh sb="13" eb="14">
      <t>ニン</t>
    </rPh>
    <rPh sb="15" eb="16">
      <t>モット</t>
    </rPh>
    <rPh sb="17" eb="18">
      <t>オオ</t>
    </rPh>
    <rPh sb="20" eb="21">
      <t>ツ</t>
    </rPh>
    <rPh sb="23" eb="25">
      <t>チテキ</t>
    </rPh>
    <rPh sb="25" eb="28">
      <t>ショウガイシャ</t>
    </rPh>
    <rPh sb="34" eb="35">
      <t>ニン</t>
    </rPh>
    <phoneticPr fontId="16"/>
  </si>
  <si>
    <t>(単位：人）</t>
    <rPh sb="1" eb="3">
      <t>タンイ</t>
    </rPh>
    <rPh sb="4" eb="5">
      <t>ニン</t>
    </rPh>
    <phoneticPr fontId="16"/>
  </si>
  <si>
    <t>区分</t>
    <rPh sb="0" eb="2">
      <t>クブン</t>
    </rPh>
    <phoneticPr fontId="16"/>
  </si>
  <si>
    <t>利用者数</t>
    <rPh sb="0" eb="3">
      <t>リヨウシャ</t>
    </rPh>
    <rPh sb="3" eb="4">
      <t>スウ</t>
    </rPh>
    <phoneticPr fontId="16"/>
  </si>
  <si>
    <t>割合</t>
    <rPh sb="0" eb="2">
      <t>ワリアイ</t>
    </rPh>
    <phoneticPr fontId="16"/>
  </si>
  <si>
    <t>身体障害者</t>
    <rPh sb="0" eb="2">
      <t>シンタイ</t>
    </rPh>
    <rPh sb="2" eb="5">
      <t>ショウガイシャ</t>
    </rPh>
    <phoneticPr fontId="16"/>
  </si>
  <si>
    <t>知的障害者</t>
    <rPh sb="0" eb="2">
      <t>チテキ</t>
    </rPh>
    <rPh sb="2" eb="5">
      <t>ショウガイシャ</t>
    </rPh>
    <phoneticPr fontId="16"/>
  </si>
  <si>
    <t>精神障害者</t>
    <rPh sb="0" eb="2">
      <t>セイシン</t>
    </rPh>
    <rPh sb="2" eb="5">
      <t>ショウガイシャ</t>
    </rPh>
    <phoneticPr fontId="16"/>
  </si>
  <si>
    <t>発達障害者</t>
    <rPh sb="0" eb="2">
      <t>ハッタツ</t>
    </rPh>
    <rPh sb="2" eb="5">
      <t>ショウガイシャ</t>
    </rPh>
    <phoneticPr fontId="16"/>
  </si>
  <si>
    <t>その他</t>
    <rPh sb="2" eb="3">
      <t>タ</t>
    </rPh>
    <phoneticPr fontId="16"/>
  </si>
  <si>
    <t>（年齢構成）</t>
    <rPh sb="1" eb="3">
      <t>ネンレイ</t>
    </rPh>
    <rPh sb="3" eb="5">
      <t>コウセイ</t>
    </rPh>
    <phoneticPr fontId="16"/>
  </si>
  <si>
    <t>〇　45～54歳が2,426人と最も多く、次いで25～34歳が1,965人となっている。</t>
    <rPh sb="7" eb="8">
      <t>サイ</t>
    </rPh>
    <rPh sb="14" eb="15">
      <t>ニン</t>
    </rPh>
    <rPh sb="16" eb="17">
      <t>モット</t>
    </rPh>
    <rPh sb="18" eb="19">
      <t>オオ</t>
    </rPh>
    <rPh sb="21" eb="22">
      <t>ツ</t>
    </rPh>
    <rPh sb="29" eb="30">
      <t>サイ</t>
    </rPh>
    <rPh sb="36" eb="37">
      <t>ニン</t>
    </rPh>
    <phoneticPr fontId="16"/>
  </si>
  <si>
    <t>〇　また、65歳以上の利用者も1,306人と約１割となっている。</t>
    <rPh sb="7" eb="10">
      <t>サイイジョウ</t>
    </rPh>
    <rPh sb="11" eb="14">
      <t>リヨウシャ</t>
    </rPh>
    <rPh sb="20" eb="21">
      <t>ニン</t>
    </rPh>
    <rPh sb="22" eb="23">
      <t>ヤク</t>
    </rPh>
    <rPh sb="24" eb="25">
      <t>ワリ</t>
    </rPh>
    <phoneticPr fontId="16"/>
  </si>
  <si>
    <t>利用者数</t>
    <rPh sb="0" eb="4">
      <t>リヨウシャスウ</t>
    </rPh>
    <phoneticPr fontId="16"/>
  </si>
  <si>
    <t>18歳未満</t>
    <rPh sb="2" eb="3">
      <t>サイ</t>
    </rPh>
    <rPh sb="3" eb="5">
      <t>ミマン</t>
    </rPh>
    <phoneticPr fontId="16"/>
  </si>
  <si>
    <t>18～24歳</t>
    <rPh sb="5" eb="6">
      <t>サイ</t>
    </rPh>
    <phoneticPr fontId="16"/>
  </si>
  <si>
    <t>25～34歳</t>
    <rPh sb="5" eb="6">
      <t>サイ</t>
    </rPh>
    <phoneticPr fontId="16"/>
  </si>
  <si>
    <t>35～44歳</t>
    <rPh sb="5" eb="6">
      <t>サイ</t>
    </rPh>
    <phoneticPr fontId="16"/>
  </si>
  <si>
    <t>45～54歳</t>
    <rPh sb="5" eb="6">
      <t>サイ</t>
    </rPh>
    <phoneticPr fontId="16"/>
  </si>
  <si>
    <t>55～64歳</t>
    <rPh sb="5" eb="6">
      <t>サイ</t>
    </rPh>
    <phoneticPr fontId="16"/>
  </si>
  <si>
    <t>65歳以上</t>
    <rPh sb="2" eb="3">
      <t>サイ</t>
    </rPh>
    <rPh sb="3" eb="5">
      <t>イジョウ</t>
    </rPh>
    <phoneticPr fontId="16"/>
  </si>
  <si>
    <t>（生活状況）</t>
    <rPh sb="1" eb="3">
      <t>セイカツ</t>
    </rPh>
    <rPh sb="3" eb="5">
      <t>ジョウキョウ</t>
    </rPh>
    <phoneticPr fontId="16"/>
  </si>
  <si>
    <t>〇　家族と同居が最も多く、6,292人と全体の約６割となっており、次いで独居が2,389人と全体の約２割となっている。</t>
    <rPh sb="2" eb="4">
      <t>カゾク</t>
    </rPh>
    <rPh sb="5" eb="7">
      <t>ドウキョ</t>
    </rPh>
    <rPh sb="8" eb="9">
      <t>モット</t>
    </rPh>
    <rPh sb="10" eb="11">
      <t>オオ</t>
    </rPh>
    <rPh sb="18" eb="19">
      <t>ニン</t>
    </rPh>
    <rPh sb="20" eb="22">
      <t>ゼンタイ</t>
    </rPh>
    <rPh sb="23" eb="24">
      <t>ヤク</t>
    </rPh>
    <rPh sb="25" eb="26">
      <t>ワリ</t>
    </rPh>
    <rPh sb="33" eb="34">
      <t>ツ</t>
    </rPh>
    <rPh sb="36" eb="38">
      <t>ドッキョ</t>
    </rPh>
    <rPh sb="44" eb="45">
      <t>ニン</t>
    </rPh>
    <rPh sb="46" eb="48">
      <t>ゼンタイ</t>
    </rPh>
    <rPh sb="49" eb="50">
      <t>ヤク</t>
    </rPh>
    <rPh sb="51" eb="52">
      <t>ワリ</t>
    </rPh>
    <phoneticPr fontId="16"/>
  </si>
  <si>
    <t>独居</t>
    <rPh sb="0" eb="2">
      <t>ドッキョ</t>
    </rPh>
    <phoneticPr fontId="16"/>
  </si>
  <si>
    <t>家族と同居</t>
    <rPh sb="0" eb="2">
      <t>カゾク</t>
    </rPh>
    <rPh sb="3" eb="5">
      <t>ドウキョ</t>
    </rPh>
    <phoneticPr fontId="16"/>
  </si>
  <si>
    <t>施設入所等</t>
    <rPh sb="0" eb="2">
      <t>シセツ</t>
    </rPh>
    <rPh sb="2" eb="5">
      <t>ニュウショトウ</t>
    </rPh>
    <phoneticPr fontId="16"/>
  </si>
  <si>
    <t>（支援区分）</t>
    <rPh sb="1" eb="3">
      <t>シエン</t>
    </rPh>
    <rPh sb="3" eb="5">
      <t>クブン</t>
    </rPh>
    <phoneticPr fontId="16"/>
  </si>
  <si>
    <t>〇　非該当が5,700人と最も多く、次いで区分３が1,677人、区分２が1,309人となっている。</t>
    <rPh sb="2" eb="5">
      <t>ヒガイトウ</t>
    </rPh>
    <rPh sb="11" eb="12">
      <t>ニン</t>
    </rPh>
    <rPh sb="13" eb="14">
      <t>モット</t>
    </rPh>
    <rPh sb="15" eb="16">
      <t>オオ</t>
    </rPh>
    <rPh sb="18" eb="19">
      <t>ツ</t>
    </rPh>
    <rPh sb="21" eb="23">
      <t>クブン</t>
    </rPh>
    <rPh sb="30" eb="31">
      <t>ニン</t>
    </rPh>
    <rPh sb="32" eb="34">
      <t>クブン</t>
    </rPh>
    <rPh sb="41" eb="42">
      <t>ニン</t>
    </rPh>
    <phoneticPr fontId="16"/>
  </si>
  <si>
    <t>区分１</t>
    <rPh sb="0" eb="2">
      <t>クブン</t>
    </rPh>
    <phoneticPr fontId="16"/>
  </si>
  <si>
    <t>区分２</t>
    <rPh sb="0" eb="2">
      <t>クブン</t>
    </rPh>
    <phoneticPr fontId="16"/>
  </si>
  <si>
    <t>区分３</t>
    <rPh sb="0" eb="2">
      <t>クブン</t>
    </rPh>
    <phoneticPr fontId="16"/>
  </si>
  <si>
    <t>区分４</t>
    <rPh sb="0" eb="2">
      <t>クブン</t>
    </rPh>
    <phoneticPr fontId="16"/>
  </si>
  <si>
    <t>区分５</t>
    <rPh sb="0" eb="2">
      <t>クブン</t>
    </rPh>
    <phoneticPr fontId="16"/>
  </si>
  <si>
    <t>区分６</t>
    <rPh sb="0" eb="2">
      <t>クブン</t>
    </rPh>
    <phoneticPr fontId="16"/>
  </si>
  <si>
    <t>非該当</t>
    <rPh sb="0" eb="3">
      <t>ヒガイトウ</t>
    </rPh>
    <phoneticPr fontId="16"/>
  </si>
  <si>
    <t>（利用者の満足度）</t>
    <rPh sb="1" eb="4">
      <t>リヨウシャ</t>
    </rPh>
    <rPh sb="5" eb="8">
      <t>マンゾクド</t>
    </rPh>
    <phoneticPr fontId="16"/>
  </si>
  <si>
    <t>〇　事業所での就労（生産）活動での満足度について利用者にアンケートを実施した結果、表の６項目で「はい」と答えた利用者の</t>
    <rPh sb="2" eb="5">
      <t>ジギョウショ</t>
    </rPh>
    <rPh sb="7" eb="9">
      <t>シュウロウ</t>
    </rPh>
    <rPh sb="10" eb="12">
      <t>セイサン</t>
    </rPh>
    <rPh sb="13" eb="15">
      <t>カツドウ</t>
    </rPh>
    <rPh sb="17" eb="20">
      <t>マンゾクド</t>
    </rPh>
    <rPh sb="41" eb="42">
      <t>ヒョウ</t>
    </rPh>
    <rPh sb="44" eb="46">
      <t>コウモク</t>
    </rPh>
    <rPh sb="52" eb="53">
      <t>コタ</t>
    </rPh>
    <rPh sb="55" eb="58">
      <t>リヨウシャ</t>
    </rPh>
    <phoneticPr fontId="16"/>
  </si>
  <si>
    <t>　割合は75％となっている。</t>
    <rPh sb="1" eb="3">
      <t>ワリアイ</t>
    </rPh>
    <phoneticPr fontId="16"/>
  </si>
  <si>
    <t>〇　そのうち、「工賃を貰えることでやりがいを感じている」が79.7％で最も高く、次いで「安心して就労（生産）活動ができている」</t>
    <rPh sb="8" eb="10">
      <t>コウチン</t>
    </rPh>
    <rPh sb="11" eb="12">
      <t>モラ</t>
    </rPh>
    <rPh sb="22" eb="23">
      <t>カン</t>
    </rPh>
    <rPh sb="35" eb="36">
      <t>モット</t>
    </rPh>
    <rPh sb="37" eb="38">
      <t>タカ</t>
    </rPh>
    <rPh sb="40" eb="41">
      <t>ツ</t>
    </rPh>
    <rPh sb="44" eb="46">
      <t>アンシン</t>
    </rPh>
    <rPh sb="48" eb="50">
      <t>シュウロウ</t>
    </rPh>
    <rPh sb="51" eb="53">
      <t>セイサン</t>
    </rPh>
    <rPh sb="54" eb="56">
      <t>カツドウ</t>
    </rPh>
    <phoneticPr fontId="16"/>
  </si>
  <si>
    <t>（単位：人）</t>
    <rPh sb="1" eb="3">
      <t>タンイ</t>
    </rPh>
    <rPh sb="4" eb="5">
      <t>ニン</t>
    </rPh>
    <phoneticPr fontId="16"/>
  </si>
  <si>
    <t>合計
④</t>
    <rPh sb="0" eb="2">
      <t>ゴウケイ</t>
    </rPh>
    <phoneticPr fontId="16"/>
  </si>
  <si>
    <t>満足度
①/④</t>
    <rPh sb="0" eb="3">
      <t>マンゾクド</t>
    </rPh>
    <phoneticPr fontId="16"/>
  </si>
  <si>
    <t>就労（生産）活動での個別支援計画の目標達成に向けて取り組むことができている</t>
    <rPh sb="10" eb="16">
      <t>コベツシエンケイカク</t>
    </rPh>
    <phoneticPr fontId="22"/>
  </si>
  <si>
    <t>合　　　　　　　　計</t>
    <rPh sb="0" eb="1">
      <t>ゴウ</t>
    </rPh>
    <rPh sb="9" eb="10">
      <t>ケイ</t>
    </rPh>
    <phoneticPr fontId="16"/>
  </si>
  <si>
    <t>〇　月額は尾三圏域が最も高く、月額30,461円となっている。</t>
    <rPh sb="5" eb="6">
      <t>ビ</t>
    </rPh>
    <rPh sb="6" eb="7">
      <t>サン</t>
    </rPh>
    <rPh sb="7" eb="9">
      <t>ケンイキ</t>
    </rPh>
    <rPh sb="10" eb="11">
      <t>モット</t>
    </rPh>
    <rPh sb="12" eb="13">
      <t>タカ</t>
    </rPh>
    <rPh sb="15" eb="17">
      <t>ゲツガク</t>
    </rPh>
    <rPh sb="23" eb="24">
      <t>エン</t>
    </rPh>
    <phoneticPr fontId="16"/>
  </si>
  <si>
    <t>圏域</t>
    <rPh sb="0" eb="2">
      <t>ケンイキ</t>
    </rPh>
    <phoneticPr fontId="16"/>
  </si>
  <si>
    <t>月額</t>
    <rPh sb="0" eb="2">
      <t>ゲツガク</t>
    </rPh>
    <phoneticPr fontId="16"/>
  </si>
  <si>
    <t>広島</t>
    <rPh sb="0" eb="2">
      <t>ヒロシマ</t>
    </rPh>
    <phoneticPr fontId="16"/>
  </si>
  <si>
    <t>広島西</t>
    <rPh sb="0" eb="2">
      <t>ヒロシマ</t>
    </rPh>
    <rPh sb="2" eb="3">
      <t>ニシ</t>
    </rPh>
    <phoneticPr fontId="16"/>
  </si>
  <si>
    <t>呉</t>
    <rPh sb="0" eb="1">
      <t>クレ</t>
    </rPh>
    <phoneticPr fontId="16"/>
  </si>
  <si>
    <t>広島中央</t>
    <rPh sb="0" eb="2">
      <t>ヒロシマ</t>
    </rPh>
    <rPh sb="2" eb="4">
      <t>チュウオウ</t>
    </rPh>
    <phoneticPr fontId="16"/>
  </si>
  <si>
    <t>尾三</t>
    <rPh sb="0" eb="2">
      <t>ビサン</t>
    </rPh>
    <phoneticPr fontId="16"/>
  </si>
  <si>
    <t>福山・府中</t>
    <rPh sb="0" eb="2">
      <t>フクヤマ</t>
    </rPh>
    <rPh sb="3" eb="5">
      <t>フチュウ</t>
    </rPh>
    <phoneticPr fontId="16"/>
  </si>
  <si>
    <t>備北</t>
    <rPh sb="0" eb="2">
      <t>ビホク</t>
    </rPh>
    <phoneticPr fontId="16"/>
  </si>
  <si>
    <t>≪参考≫</t>
    <rPh sb="1" eb="3">
      <t>サンコウ</t>
    </rPh>
    <phoneticPr fontId="16"/>
  </si>
  <si>
    <t>圏　域</t>
    <rPh sb="0" eb="1">
      <t>ケン</t>
    </rPh>
    <rPh sb="2" eb="3">
      <t>イキ</t>
    </rPh>
    <phoneticPr fontId="16"/>
  </si>
  <si>
    <t>市　　　　　　　　町　　　　　　　　名</t>
  </si>
  <si>
    <t>広　島</t>
    <rPh sb="0" eb="1">
      <t>ヒロ</t>
    </rPh>
    <rPh sb="2" eb="3">
      <t>シマ</t>
    </rPh>
    <phoneticPr fontId="16"/>
  </si>
  <si>
    <t>広島市、安芸高田市、府中町、海田町、熊野町、坂町、安芸太田町、北広島町</t>
  </si>
  <si>
    <t>大竹市、廿日市市</t>
  </si>
  <si>
    <t>呉市、江田島市</t>
  </si>
  <si>
    <t>東広島市、竹原市、大崎上島町</t>
  </si>
  <si>
    <t>尾　三</t>
    <rPh sb="0" eb="1">
      <t>オ</t>
    </rPh>
    <rPh sb="2" eb="3">
      <t>サン</t>
    </rPh>
    <phoneticPr fontId="16"/>
  </si>
  <si>
    <t>三原市、尾道市、世羅町</t>
  </si>
  <si>
    <t>福山市、府中市、神石高原町</t>
  </si>
  <si>
    <t>備　北</t>
    <rPh sb="0" eb="1">
      <t>ソナエ</t>
    </rPh>
    <rPh sb="2" eb="3">
      <t>キタ</t>
    </rPh>
    <phoneticPr fontId="16"/>
  </si>
  <si>
    <t>三次市、庄原市</t>
  </si>
  <si>
    <t>障害保健福祉圏域別平均工賃</t>
    <rPh sb="0" eb="2">
      <t>ショウガイ</t>
    </rPh>
    <rPh sb="2" eb="4">
      <t>ホケン</t>
    </rPh>
    <rPh sb="4" eb="6">
      <t>フクシ</t>
    </rPh>
    <rPh sb="6" eb="8">
      <t>ケンイキ</t>
    </rPh>
    <rPh sb="8" eb="9">
      <t>ベツ</t>
    </rPh>
    <rPh sb="9" eb="11">
      <t>ヘイキン</t>
    </rPh>
    <rPh sb="11" eb="13">
      <t>コウチン</t>
    </rPh>
    <phoneticPr fontId="16"/>
  </si>
  <si>
    <t>〇　平均工賃（月額）の分布は、15,000円～19,999円の事業所が最も多く、77事業所となっている。</t>
    <rPh sb="2" eb="4">
      <t>ヘイキン</t>
    </rPh>
    <rPh sb="4" eb="6">
      <t>コウチン</t>
    </rPh>
    <rPh sb="7" eb="9">
      <t>ゲツガク</t>
    </rPh>
    <rPh sb="11" eb="13">
      <t>ブンプ</t>
    </rPh>
    <rPh sb="21" eb="22">
      <t>エン</t>
    </rPh>
    <rPh sb="29" eb="30">
      <t>エン</t>
    </rPh>
    <rPh sb="31" eb="34">
      <t>ジギョウショ</t>
    </rPh>
    <rPh sb="35" eb="36">
      <t>モット</t>
    </rPh>
    <rPh sb="37" eb="38">
      <t>オオ</t>
    </rPh>
    <rPh sb="42" eb="45">
      <t>ジギョウショ</t>
    </rPh>
    <phoneticPr fontId="16"/>
  </si>
  <si>
    <t>(単位：事業所）</t>
    <rPh sb="1" eb="3">
      <t>タンイ</t>
    </rPh>
    <rPh sb="4" eb="7">
      <t>ジギョウショ</t>
    </rPh>
    <phoneticPr fontId="16"/>
  </si>
  <si>
    <t>工賃分布</t>
    <rPh sb="0" eb="2">
      <t>コウチン</t>
    </rPh>
    <rPh sb="2" eb="4">
      <t>ブンプ</t>
    </rPh>
    <phoneticPr fontId="16"/>
  </si>
  <si>
    <t>事業所数</t>
    <rPh sb="0" eb="3">
      <t>ジギョウショ</t>
    </rPh>
    <rPh sb="3" eb="4">
      <t>スウ</t>
    </rPh>
    <phoneticPr fontId="16"/>
  </si>
  <si>
    <t>社会福祉法人</t>
    <rPh sb="0" eb="2">
      <t>シャカイ</t>
    </rPh>
    <rPh sb="2" eb="4">
      <t>フクシ</t>
    </rPh>
    <rPh sb="4" eb="6">
      <t>ホウジン</t>
    </rPh>
    <phoneticPr fontId="16"/>
  </si>
  <si>
    <t>医療法人</t>
    <rPh sb="0" eb="2">
      <t>イリョウ</t>
    </rPh>
    <rPh sb="2" eb="4">
      <t>ホウジン</t>
    </rPh>
    <phoneticPr fontId="16"/>
  </si>
  <si>
    <t>株式会社等</t>
    <rPh sb="0" eb="2">
      <t>カブシキ</t>
    </rPh>
    <rPh sb="2" eb="4">
      <t>カイシャ</t>
    </rPh>
    <rPh sb="4" eb="5">
      <t>トウ</t>
    </rPh>
    <phoneticPr fontId="16"/>
  </si>
  <si>
    <t>ＮＰＯ法人</t>
    <rPh sb="3" eb="5">
      <t>ホウジン</t>
    </rPh>
    <phoneticPr fontId="16"/>
  </si>
  <si>
    <t>社団法人等</t>
    <rPh sb="0" eb="2">
      <t>シャダン</t>
    </rPh>
    <rPh sb="2" eb="4">
      <t>ホウジン</t>
    </rPh>
    <rPh sb="4" eb="5">
      <t>トウ</t>
    </rPh>
    <phoneticPr fontId="16"/>
  </si>
  <si>
    <t>法人区分</t>
    <rPh sb="0" eb="4">
      <t>ホウジンクブン</t>
    </rPh>
    <phoneticPr fontId="16"/>
  </si>
  <si>
    <t>平均以上の
報告事業所数</t>
    <rPh sb="0" eb="2">
      <t>ヘイキン</t>
    </rPh>
    <rPh sb="2" eb="4">
      <t>イジョウ</t>
    </rPh>
    <rPh sb="6" eb="8">
      <t>ホウコク</t>
    </rPh>
    <rPh sb="8" eb="12">
      <t>ジギョウショスウ</t>
    </rPh>
    <phoneticPr fontId="16"/>
  </si>
  <si>
    <t>～4,999円</t>
    <rPh sb="6" eb="7">
      <t>エン</t>
    </rPh>
    <phoneticPr fontId="16"/>
  </si>
  <si>
    <t>～9,999円</t>
    <rPh sb="6" eb="7">
      <t>エン</t>
    </rPh>
    <phoneticPr fontId="16"/>
  </si>
  <si>
    <t>～14,999円</t>
    <rPh sb="7" eb="8">
      <t>エン</t>
    </rPh>
    <phoneticPr fontId="16"/>
  </si>
  <si>
    <t>～19,999円</t>
    <rPh sb="7" eb="8">
      <t>エン</t>
    </rPh>
    <phoneticPr fontId="16"/>
  </si>
  <si>
    <t>～24,999円</t>
    <rPh sb="7" eb="8">
      <t>エン</t>
    </rPh>
    <phoneticPr fontId="16"/>
  </si>
  <si>
    <t>～29,999円</t>
    <rPh sb="7" eb="8">
      <t>エン</t>
    </rPh>
    <phoneticPr fontId="16"/>
  </si>
  <si>
    <t>合計</t>
    <rPh sb="0" eb="2">
      <t>ゴウケイ</t>
    </rPh>
    <phoneticPr fontId="16"/>
  </si>
  <si>
    <t>～34,999円</t>
    <rPh sb="7" eb="8">
      <t>エン</t>
    </rPh>
    <phoneticPr fontId="16"/>
  </si>
  <si>
    <t>～39,999円</t>
    <rPh sb="7" eb="8">
      <t>エン</t>
    </rPh>
    <phoneticPr fontId="16"/>
  </si>
  <si>
    <t>～44,999円</t>
    <rPh sb="7" eb="8">
      <t>エン</t>
    </rPh>
    <phoneticPr fontId="16"/>
  </si>
  <si>
    <t>～49,999円</t>
    <rPh sb="7" eb="8">
      <t>エン</t>
    </rPh>
    <phoneticPr fontId="16"/>
  </si>
  <si>
    <t>50,000円～</t>
    <rPh sb="6" eb="7">
      <t>エン</t>
    </rPh>
    <phoneticPr fontId="16"/>
  </si>
  <si>
    <t>　平均工賃（月額）の分布</t>
    <rPh sb="1" eb="3">
      <t>ヘイキン</t>
    </rPh>
    <rPh sb="3" eb="5">
      <t>コウチン</t>
    </rPh>
    <rPh sb="6" eb="8">
      <t>ゲツガク</t>
    </rPh>
    <rPh sb="10" eb="12">
      <t>ブンプ</t>
    </rPh>
    <phoneticPr fontId="16"/>
  </si>
  <si>
    <t>（活動の内容）</t>
    <rPh sb="1" eb="3">
      <t>カツドウ</t>
    </rPh>
    <rPh sb="4" eb="6">
      <t>ナイヨウ</t>
    </rPh>
    <phoneticPr fontId="16"/>
  </si>
  <si>
    <t>　〇　事業所の活動内容で最も多いのは「軽作業」で、次いで「清掃・洗浄・洗車」、「雑貨製造・販売」となっている。</t>
    <rPh sb="3" eb="6">
      <t>ジギョウショ</t>
    </rPh>
    <rPh sb="7" eb="9">
      <t>カツドウ</t>
    </rPh>
    <rPh sb="9" eb="11">
      <t>ナイヨウ</t>
    </rPh>
    <rPh sb="12" eb="13">
      <t>モット</t>
    </rPh>
    <rPh sb="14" eb="15">
      <t>オオ</t>
    </rPh>
    <rPh sb="19" eb="22">
      <t>ケイサギョウ</t>
    </rPh>
    <rPh sb="25" eb="26">
      <t>ツ</t>
    </rPh>
    <rPh sb="29" eb="31">
      <t>セイソウ</t>
    </rPh>
    <rPh sb="32" eb="34">
      <t>センジョウ</t>
    </rPh>
    <rPh sb="35" eb="37">
      <t>センシャ</t>
    </rPh>
    <rPh sb="40" eb="42">
      <t>ザッカ</t>
    </rPh>
    <rPh sb="42" eb="44">
      <t>セイゾウ</t>
    </rPh>
    <rPh sb="45" eb="47">
      <t>ハンバイ</t>
    </rPh>
    <phoneticPr fontId="16"/>
  </si>
  <si>
    <t>　〇　各事業所の売上上位３位を集計した結果、「クリーニング」、「軽作業」、「その他」の割合が高かった。</t>
    <rPh sb="3" eb="4">
      <t>カク</t>
    </rPh>
    <rPh sb="4" eb="7">
      <t>ジギョウショ</t>
    </rPh>
    <rPh sb="8" eb="10">
      <t>ウリアゲ</t>
    </rPh>
    <rPh sb="10" eb="12">
      <t>ジョウイ</t>
    </rPh>
    <rPh sb="13" eb="14">
      <t>イ</t>
    </rPh>
    <rPh sb="15" eb="17">
      <t>シュウケイ</t>
    </rPh>
    <rPh sb="19" eb="21">
      <t>ケッカ</t>
    </rPh>
    <rPh sb="32" eb="35">
      <t>ケイサギョウ</t>
    </rPh>
    <rPh sb="40" eb="41">
      <t>タ</t>
    </rPh>
    <rPh sb="43" eb="45">
      <t>ワリアイ</t>
    </rPh>
    <rPh sb="46" eb="47">
      <t>タカ</t>
    </rPh>
    <phoneticPr fontId="16"/>
  </si>
  <si>
    <t>（単位：事業所、千円）</t>
    <rPh sb="1" eb="3">
      <t>タンイ</t>
    </rPh>
    <rPh sb="4" eb="7">
      <t>ジギョウショ</t>
    </rPh>
    <rPh sb="8" eb="10">
      <t>センエン</t>
    </rPh>
    <phoneticPr fontId="16"/>
  </si>
  <si>
    <t>就労（生産）活動分野</t>
    <rPh sb="0" eb="2">
      <t>シュウロウ</t>
    </rPh>
    <rPh sb="3" eb="5">
      <t>セイサン</t>
    </rPh>
    <rPh sb="6" eb="8">
      <t>カツドウ</t>
    </rPh>
    <rPh sb="8" eb="10">
      <t>ブンヤ</t>
    </rPh>
    <phoneticPr fontId="20"/>
  </si>
  <si>
    <t>事業所数</t>
    <rPh sb="0" eb="4">
      <t>ジギョウショスウ</t>
    </rPh>
    <phoneticPr fontId="20"/>
  </si>
  <si>
    <t>1位</t>
    <rPh sb="1" eb="2">
      <t>イ</t>
    </rPh>
    <phoneticPr fontId="20"/>
  </si>
  <si>
    <t>2位</t>
    <rPh sb="1" eb="2">
      <t>イ</t>
    </rPh>
    <phoneticPr fontId="20"/>
  </si>
  <si>
    <t>3位</t>
    <rPh sb="1" eb="2">
      <t>イ</t>
    </rPh>
    <phoneticPr fontId="20"/>
  </si>
  <si>
    <t>菓子製造・販売</t>
    <rPh sb="0" eb="4">
      <t>カシセイゾウ</t>
    </rPh>
    <rPh sb="5" eb="7">
      <t>ハンバイ</t>
    </rPh>
    <phoneticPr fontId="20"/>
  </si>
  <si>
    <t>パンの製造・販売</t>
    <rPh sb="3" eb="5">
      <t>セイゾウ</t>
    </rPh>
    <rPh sb="6" eb="8">
      <t>ハンバイ</t>
    </rPh>
    <phoneticPr fontId="20"/>
  </si>
  <si>
    <t>弁当・惣菜の製造・販売</t>
    <rPh sb="0" eb="2">
      <t>ベントウ</t>
    </rPh>
    <rPh sb="3" eb="5">
      <t>ソウザイ</t>
    </rPh>
    <rPh sb="6" eb="8">
      <t>セイゾウ</t>
    </rPh>
    <rPh sb="9" eb="11">
      <t>ハンバイ</t>
    </rPh>
    <phoneticPr fontId="20"/>
  </si>
  <si>
    <t>その他の食品の製造・販売</t>
    <rPh sb="2" eb="3">
      <t>タ</t>
    </rPh>
    <rPh sb="4" eb="6">
      <t>ショクヒン</t>
    </rPh>
    <rPh sb="7" eb="9">
      <t>セイゾウ</t>
    </rPh>
    <rPh sb="10" eb="12">
      <t>ハンバイ</t>
    </rPh>
    <phoneticPr fontId="20"/>
  </si>
  <si>
    <t>農産物の製造・販売</t>
    <rPh sb="0" eb="3">
      <t>ノウサンブツ</t>
    </rPh>
    <rPh sb="4" eb="6">
      <t>セイゾウ</t>
    </rPh>
    <rPh sb="7" eb="9">
      <t>ハンバイ</t>
    </rPh>
    <phoneticPr fontId="20"/>
  </si>
  <si>
    <t>雑貨製造・販売</t>
    <rPh sb="0" eb="2">
      <t>ザッカ</t>
    </rPh>
    <rPh sb="2" eb="4">
      <t>セイゾウ</t>
    </rPh>
    <rPh sb="5" eb="7">
      <t>ハンバイ</t>
    </rPh>
    <phoneticPr fontId="20"/>
  </si>
  <si>
    <t>レストラン・飲食店</t>
    <rPh sb="6" eb="8">
      <t>インショク</t>
    </rPh>
    <rPh sb="8" eb="9">
      <t>テン</t>
    </rPh>
    <phoneticPr fontId="20"/>
  </si>
  <si>
    <t>印刷</t>
    <rPh sb="0" eb="2">
      <t>インサツ</t>
    </rPh>
    <phoneticPr fontId="20"/>
  </si>
  <si>
    <t>清掃・洗浄・洗車</t>
    <rPh sb="0" eb="2">
      <t>セイソウ</t>
    </rPh>
    <rPh sb="3" eb="5">
      <t>センジョウ</t>
    </rPh>
    <rPh sb="6" eb="8">
      <t>センシャ</t>
    </rPh>
    <phoneticPr fontId="20"/>
  </si>
  <si>
    <t>リサイクル事業（空き缶・ペットボトル・プラ等）</t>
    <rPh sb="5" eb="7">
      <t>ジギョウ</t>
    </rPh>
    <rPh sb="8" eb="9">
      <t>ア</t>
    </rPh>
    <rPh sb="10" eb="11">
      <t>カン</t>
    </rPh>
    <rPh sb="21" eb="22">
      <t>トウ</t>
    </rPh>
    <phoneticPr fontId="20"/>
  </si>
  <si>
    <t>郵便物等の発送（封入・仕分け・発送）</t>
    <rPh sb="0" eb="2">
      <t>ユウビン</t>
    </rPh>
    <rPh sb="2" eb="3">
      <t>ブツ</t>
    </rPh>
    <rPh sb="3" eb="4">
      <t>トウ</t>
    </rPh>
    <rPh sb="5" eb="7">
      <t>ハッソウ</t>
    </rPh>
    <rPh sb="8" eb="10">
      <t>フウイ</t>
    </rPh>
    <rPh sb="11" eb="13">
      <t>シワ</t>
    </rPh>
    <rPh sb="15" eb="17">
      <t>ハッソウ</t>
    </rPh>
    <phoneticPr fontId="20"/>
  </si>
  <si>
    <t>軽作業（部品組立・検品・袋詰・シール貼り等）</t>
    <rPh sb="0" eb="3">
      <t>ケイサギョウ</t>
    </rPh>
    <rPh sb="4" eb="8">
      <t>ブヒンクミタテ</t>
    </rPh>
    <rPh sb="9" eb="11">
      <t>ケンピン</t>
    </rPh>
    <rPh sb="12" eb="14">
      <t>フクロヅ</t>
    </rPh>
    <rPh sb="18" eb="19">
      <t>ハ</t>
    </rPh>
    <rPh sb="20" eb="21">
      <t>トウ</t>
    </rPh>
    <phoneticPr fontId="20"/>
  </si>
  <si>
    <t>農作業請負（農作業施設外就労）</t>
    <rPh sb="0" eb="3">
      <t>ノウサギョウ</t>
    </rPh>
    <rPh sb="3" eb="5">
      <t>ウケオイ</t>
    </rPh>
    <rPh sb="6" eb="9">
      <t>ノウサギョウ</t>
    </rPh>
    <rPh sb="9" eb="12">
      <t>シセツガイ</t>
    </rPh>
    <rPh sb="12" eb="14">
      <t>シュウロウ</t>
    </rPh>
    <phoneticPr fontId="20"/>
  </si>
  <si>
    <t>その他施設外就労</t>
    <rPh sb="2" eb="3">
      <t>タ</t>
    </rPh>
    <rPh sb="3" eb="6">
      <t>シセツガイ</t>
    </rPh>
    <rPh sb="6" eb="8">
      <t>シュウロウ</t>
    </rPh>
    <phoneticPr fontId="20"/>
  </si>
  <si>
    <t>PC関係（データ入力・WEB・デザイン等）</t>
    <rPh sb="2" eb="4">
      <t>カンケイ</t>
    </rPh>
    <rPh sb="8" eb="10">
      <t>ニュウリョク</t>
    </rPh>
    <rPh sb="19" eb="20">
      <t>トウ</t>
    </rPh>
    <phoneticPr fontId="20"/>
  </si>
  <si>
    <t>その他</t>
    <rPh sb="2" eb="3">
      <t>タ</t>
    </rPh>
    <phoneticPr fontId="29"/>
  </si>
  <si>
    <t>（その他の活動の主なもの）</t>
    <rPh sb="3" eb="4">
      <t>タ</t>
    </rPh>
    <rPh sb="5" eb="7">
      <t>カツドウ</t>
    </rPh>
    <rPh sb="8" eb="9">
      <t>オモ</t>
    </rPh>
    <phoneticPr fontId="16"/>
  </si>
  <si>
    <t>福祉用具の消毒作業、自動車整備(車検、整備修理、オイル交換、タイヤ交換など)、屋内用障害スポーツのモルック製作請負、洗剤の製造・除菌水の製造、ウエスの製造販売、青果物の袋詰め作業、ゴミ収集業務、水槽管理・熱帯魚販売、自動販売機管理、アドブルーの製造、イラスト、アバター用キャラクターデザイン、盆灯籠づくり、牡蛎殻通し など</t>
    <rPh sb="0" eb="4">
      <t>フクシヨウグ</t>
    </rPh>
    <rPh sb="5" eb="9">
      <t>ショウドクサギョウ</t>
    </rPh>
    <rPh sb="108" eb="113">
      <t>ジドウハンバイキ</t>
    </rPh>
    <rPh sb="113" eb="115">
      <t>カンリ</t>
    </rPh>
    <rPh sb="153" eb="155">
      <t>カキ</t>
    </rPh>
    <rPh sb="155" eb="156">
      <t>ガラ</t>
    </rPh>
    <rPh sb="156" eb="157">
      <t>トオ</t>
    </rPh>
    <phoneticPr fontId="16"/>
  </si>
  <si>
    <t>（施設外就労の実施状況）</t>
    <rPh sb="1" eb="4">
      <t>シセツガイ</t>
    </rPh>
    <rPh sb="4" eb="6">
      <t>シュウロウ</t>
    </rPh>
    <rPh sb="7" eb="9">
      <t>ジッシ</t>
    </rPh>
    <rPh sb="9" eb="11">
      <t>ジョウキョウ</t>
    </rPh>
    <phoneticPr fontId="16"/>
  </si>
  <si>
    <t>（在宅就労の実施状況）</t>
    <rPh sb="1" eb="3">
      <t>ザイタク</t>
    </rPh>
    <rPh sb="3" eb="5">
      <t>シュウロウ</t>
    </rPh>
    <rPh sb="6" eb="8">
      <t>ジッシ</t>
    </rPh>
    <rPh sb="8" eb="10">
      <t>ジョウキョウ</t>
    </rPh>
    <phoneticPr fontId="16"/>
  </si>
  <si>
    <t>（農福連携の実施状況）</t>
    <rPh sb="1" eb="5">
      <t>ノウフクレンケイ</t>
    </rPh>
    <rPh sb="6" eb="8">
      <t>ジッシ</t>
    </rPh>
    <rPh sb="8" eb="10">
      <t>ジョウキョウ</t>
    </rPh>
    <phoneticPr fontId="16"/>
  </si>
  <si>
    <t>〇　未実施が55％と実施より僅かに高い。</t>
    <rPh sb="2" eb="5">
      <t>ミジッシ</t>
    </rPh>
    <rPh sb="10" eb="12">
      <t>ジッシ</t>
    </rPh>
    <rPh sb="14" eb="15">
      <t>ワズ</t>
    </rPh>
    <rPh sb="17" eb="18">
      <t>タカ</t>
    </rPh>
    <phoneticPr fontId="16"/>
  </si>
  <si>
    <t>〇　未実施が85％と在宅就労に取り組む</t>
    <rPh sb="2" eb="5">
      <t>ミジッシ</t>
    </rPh>
    <rPh sb="10" eb="12">
      <t>ザイタク</t>
    </rPh>
    <rPh sb="12" eb="14">
      <t>シュウロウ</t>
    </rPh>
    <rPh sb="15" eb="16">
      <t>ト</t>
    </rPh>
    <rPh sb="17" eb="18">
      <t>ク</t>
    </rPh>
    <phoneticPr fontId="16"/>
  </si>
  <si>
    <t>〇　未実施が84％と農福連携に取組む</t>
    <rPh sb="2" eb="3">
      <t>ミ</t>
    </rPh>
    <rPh sb="3" eb="5">
      <t>ジッシ</t>
    </rPh>
    <rPh sb="10" eb="11">
      <t>ノウ</t>
    </rPh>
    <rPh sb="11" eb="12">
      <t>フク</t>
    </rPh>
    <rPh sb="12" eb="14">
      <t>レンケイ</t>
    </rPh>
    <rPh sb="15" eb="17">
      <t>トリク</t>
    </rPh>
    <phoneticPr fontId="16"/>
  </si>
  <si>
    <t>　事業所は少ない。</t>
  </si>
  <si>
    <t>　事業所は少ない</t>
    <rPh sb="5" eb="6">
      <t>スク</t>
    </rPh>
    <phoneticPr fontId="16"/>
  </si>
  <si>
    <t>実施</t>
    <rPh sb="0" eb="2">
      <t>ジッシ</t>
    </rPh>
    <phoneticPr fontId="16"/>
  </si>
  <si>
    <t>未実施</t>
    <rPh sb="0" eb="3">
      <t>ミジッシ</t>
    </rPh>
    <phoneticPr fontId="16"/>
  </si>
  <si>
    <t>施設外就労</t>
    <rPh sb="0" eb="3">
      <t>シセツガイ</t>
    </rPh>
    <rPh sb="3" eb="5">
      <t>シュウロウ</t>
    </rPh>
    <phoneticPr fontId="16"/>
  </si>
  <si>
    <t>在宅就労</t>
    <rPh sb="0" eb="4">
      <t>ザイタクシュウロウ</t>
    </rPh>
    <phoneticPr fontId="16"/>
  </si>
  <si>
    <t>農福連携</t>
    <rPh sb="0" eb="2">
      <t>ノウフク</t>
    </rPh>
    <rPh sb="2" eb="4">
      <t>レンケイ</t>
    </rPh>
    <phoneticPr fontId="16"/>
  </si>
  <si>
    <t>※R5から新規実施した事業所は13事業所</t>
    <rPh sb="5" eb="7">
      <t>シンキ</t>
    </rPh>
    <rPh sb="7" eb="9">
      <t>ジッシ</t>
    </rPh>
    <rPh sb="11" eb="14">
      <t>ジギョウショ</t>
    </rPh>
    <rPh sb="17" eb="20">
      <t>ジギョウショ</t>
    </rPh>
    <phoneticPr fontId="16"/>
  </si>
  <si>
    <t>〇　工賃向上のために解決する課題として、「職員の作業負担増」、「生産性が低下した利用者の増」、「販売（受注）単価が低い」、</t>
    <rPh sb="2" eb="6">
      <t>コウチンコウジョウ</t>
    </rPh>
    <rPh sb="10" eb="12">
      <t>カイケツ</t>
    </rPh>
    <rPh sb="14" eb="16">
      <t>カダイ</t>
    </rPh>
    <rPh sb="21" eb="23">
      <t>ショクイン</t>
    </rPh>
    <rPh sb="24" eb="28">
      <t>サギョウフタン</t>
    </rPh>
    <rPh sb="28" eb="29">
      <t>ゾウ</t>
    </rPh>
    <rPh sb="32" eb="34">
      <t>セイサン</t>
    </rPh>
    <rPh sb="34" eb="35">
      <t>セイ</t>
    </rPh>
    <rPh sb="36" eb="38">
      <t>テイカ</t>
    </rPh>
    <rPh sb="40" eb="43">
      <t>リヨウシャ</t>
    </rPh>
    <rPh sb="44" eb="45">
      <t>ゾウ</t>
    </rPh>
    <rPh sb="48" eb="50">
      <t>ハンバイ</t>
    </rPh>
    <rPh sb="51" eb="53">
      <t>ジュチュウ</t>
    </rPh>
    <rPh sb="54" eb="56">
      <t>タンカ</t>
    </rPh>
    <rPh sb="57" eb="58">
      <t>ヒク</t>
    </rPh>
    <phoneticPr fontId="16"/>
  </si>
  <si>
    <t>　「販売（受注）先が限定（新規開拓ができていない）」、「作業に入れない利用者の増」と考えている事業所が多い。</t>
    <rPh sb="2" eb="4">
      <t>ハンバイ</t>
    </rPh>
    <rPh sb="5" eb="7">
      <t>ジュチュウ</t>
    </rPh>
    <rPh sb="8" eb="9">
      <t>サキ</t>
    </rPh>
    <rPh sb="10" eb="12">
      <t>ゲンテイ</t>
    </rPh>
    <rPh sb="13" eb="15">
      <t>シンキ</t>
    </rPh>
    <rPh sb="15" eb="17">
      <t>カイタク</t>
    </rPh>
    <rPh sb="28" eb="30">
      <t>サギョウ</t>
    </rPh>
    <rPh sb="31" eb="32">
      <t>ハイ</t>
    </rPh>
    <rPh sb="35" eb="38">
      <t>リヨウシャ</t>
    </rPh>
    <rPh sb="39" eb="40">
      <t>ゾウ</t>
    </rPh>
    <rPh sb="42" eb="43">
      <t>カンガ</t>
    </rPh>
    <rPh sb="47" eb="50">
      <t>ジギョウショ</t>
    </rPh>
    <rPh sb="51" eb="52">
      <t>オオ</t>
    </rPh>
    <phoneticPr fontId="16"/>
  </si>
  <si>
    <t>項　　　　目</t>
  </si>
  <si>
    <t>① 魅力的な商品の開発ができない</t>
    <rPh sb="2" eb="5">
      <t>ミリョクテキ</t>
    </rPh>
    <rPh sb="6" eb="8">
      <t>ショウヒン</t>
    </rPh>
    <rPh sb="9" eb="11">
      <t>カイハツ</t>
    </rPh>
    <phoneticPr fontId="29"/>
  </si>
  <si>
    <t>② 販売（受注）先が限定されている（新規開拓ができない）</t>
    <rPh sb="2" eb="4">
      <t>ハンバイ</t>
    </rPh>
    <rPh sb="5" eb="7">
      <t>ジュチュウ</t>
    </rPh>
    <rPh sb="8" eb="9">
      <t>サキ</t>
    </rPh>
    <rPh sb="10" eb="12">
      <t>ゲンテイ</t>
    </rPh>
    <rPh sb="18" eb="20">
      <t>シンキ</t>
    </rPh>
    <rPh sb="20" eb="22">
      <t>カイタク</t>
    </rPh>
    <phoneticPr fontId="29"/>
  </si>
  <si>
    <t>③ 商品を作っても売れない</t>
    <rPh sb="2" eb="4">
      <t>ショウヒン</t>
    </rPh>
    <rPh sb="5" eb="6">
      <t>ツク</t>
    </rPh>
    <rPh sb="9" eb="10">
      <t>ウ</t>
    </rPh>
    <phoneticPr fontId="29"/>
  </si>
  <si>
    <t>④ 販売（受注）単価が低い</t>
    <rPh sb="2" eb="4">
      <t>ハンバイ</t>
    </rPh>
    <rPh sb="5" eb="7">
      <t>ジュチュウ</t>
    </rPh>
    <rPh sb="8" eb="10">
      <t>タンカ</t>
    </rPh>
    <rPh sb="11" eb="12">
      <t>ヒク</t>
    </rPh>
    <phoneticPr fontId="29"/>
  </si>
  <si>
    <t>⑤ 単独受注が難しい（他事業所との繋がりがない）</t>
    <rPh sb="2" eb="4">
      <t>タンドク</t>
    </rPh>
    <rPh sb="4" eb="6">
      <t>ジュチュウ</t>
    </rPh>
    <rPh sb="7" eb="8">
      <t>ムズカ</t>
    </rPh>
    <rPh sb="11" eb="15">
      <t>タジギョウショ</t>
    </rPh>
    <rPh sb="17" eb="18">
      <t>ツナ</t>
    </rPh>
    <phoneticPr fontId="29"/>
  </si>
  <si>
    <t>⑥ 生産性が低下した利用者が増えている</t>
    <rPh sb="2" eb="4">
      <t>セイサン</t>
    </rPh>
    <rPh sb="4" eb="5">
      <t>セイ</t>
    </rPh>
    <rPh sb="6" eb="8">
      <t>テイカ</t>
    </rPh>
    <rPh sb="10" eb="13">
      <t>リヨウシャ</t>
    </rPh>
    <rPh sb="14" eb="15">
      <t>フ</t>
    </rPh>
    <phoneticPr fontId="29"/>
  </si>
  <si>
    <t>⑦ 作業に入れない利用者が増えている</t>
    <rPh sb="2" eb="4">
      <t>サギョウ</t>
    </rPh>
    <rPh sb="5" eb="6">
      <t>ハイ</t>
    </rPh>
    <rPh sb="9" eb="12">
      <t>リヨウシャ</t>
    </rPh>
    <rPh sb="13" eb="14">
      <t>フ</t>
    </rPh>
    <phoneticPr fontId="29"/>
  </si>
  <si>
    <t>⑧ 職員の作業負担が増えている</t>
    <rPh sb="2" eb="4">
      <t>ショクイン</t>
    </rPh>
    <rPh sb="5" eb="9">
      <t>サギョウフタン</t>
    </rPh>
    <rPh sb="10" eb="11">
      <t>フ</t>
    </rPh>
    <phoneticPr fontId="29"/>
  </si>
  <si>
    <t>⑨ 職員のスキルが十分ではない</t>
    <rPh sb="2" eb="4">
      <t>ショクイン</t>
    </rPh>
    <rPh sb="9" eb="11">
      <t>ジュウブン</t>
    </rPh>
    <phoneticPr fontId="29"/>
  </si>
  <si>
    <t>⑩ 企業との連携ができていない</t>
    <rPh sb="2" eb="4">
      <t>キギョウ</t>
    </rPh>
    <rPh sb="6" eb="8">
      <t>レンケイ</t>
    </rPh>
    <phoneticPr fontId="29"/>
  </si>
  <si>
    <t>⑪ その他</t>
    <rPh sb="4" eb="5">
      <t>タ</t>
    </rPh>
    <phoneticPr fontId="29"/>
  </si>
  <si>
    <t>〇　平均工賃（月額）25,889円以上の事業所は、160事業所で全体の38.4％となっている。</t>
    <rPh sb="2" eb="4">
      <t>ヘイキン</t>
    </rPh>
    <rPh sb="4" eb="6">
      <t>コウチン</t>
    </rPh>
    <rPh sb="7" eb="9">
      <t>ゲツガク</t>
    </rPh>
    <rPh sb="16" eb="17">
      <t>エン</t>
    </rPh>
    <rPh sb="17" eb="19">
      <t>イジョウ</t>
    </rPh>
    <rPh sb="20" eb="23">
      <t>ジギョウショ</t>
    </rPh>
    <rPh sb="28" eb="31">
      <t>ジギョウショ</t>
    </rPh>
    <rPh sb="32" eb="34">
      <t>ゼンタイ</t>
    </rPh>
    <phoneticPr fontId="16"/>
  </si>
  <si>
    <t>【平均工賃25,889円以上の割合】</t>
    <rPh sb="1" eb="3">
      <t>ヘイキン</t>
    </rPh>
    <rPh sb="3" eb="5">
      <t>コウチン</t>
    </rPh>
    <rPh sb="11" eb="12">
      <t>エン</t>
    </rPh>
    <rPh sb="12" eb="14">
      <t>イジョウ</t>
    </rPh>
    <rPh sb="15" eb="17">
      <t>ワリアイ</t>
    </rPh>
    <phoneticPr fontId="16"/>
  </si>
  <si>
    <t>　利用定員別平均工賃</t>
    <rPh sb="1" eb="3">
      <t>リヨウ</t>
    </rPh>
    <rPh sb="3" eb="5">
      <t>テイイン</t>
    </rPh>
    <rPh sb="5" eb="6">
      <t>ベツ</t>
    </rPh>
    <rPh sb="6" eb="8">
      <t>ヘイキン</t>
    </rPh>
    <rPh sb="8" eb="10">
      <t>コウチン</t>
    </rPh>
    <phoneticPr fontId="16"/>
  </si>
  <si>
    <t>　利用者の状況</t>
    <rPh sb="1" eb="4">
      <t>リヨウシャ</t>
    </rPh>
    <rPh sb="5" eb="7">
      <t>ジョウキョウ</t>
    </rPh>
    <phoneticPr fontId="16"/>
  </si>
  <si>
    <t>R6年１日の平均</t>
    <rPh sb="2" eb="3">
      <t>ネン</t>
    </rPh>
    <phoneticPr fontId="4"/>
  </si>
  <si>
    <t>　就労（生産）活動の状況</t>
    <rPh sb="1" eb="3">
      <t>シュウロウ</t>
    </rPh>
    <rPh sb="4" eb="6">
      <t>セイサン</t>
    </rPh>
    <rPh sb="7" eb="9">
      <t>カツドウ</t>
    </rPh>
    <rPh sb="10" eb="12">
      <t>ジョウキョウ</t>
    </rPh>
    <phoneticPr fontId="16"/>
  </si>
  <si>
    <t>　就労（生産）活動における課題</t>
    <rPh sb="1" eb="3">
      <t>シュウロウ</t>
    </rPh>
    <rPh sb="4" eb="6">
      <t>セイサン</t>
    </rPh>
    <rPh sb="7" eb="9">
      <t>カツドウ</t>
    </rPh>
    <rPh sb="13" eb="15">
      <t>カダイ</t>
    </rPh>
    <phoneticPr fontId="16"/>
  </si>
  <si>
    <t>広島県目標工賃</t>
    <rPh sb="0" eb="3">
      <t>ヒロシマケン</t>
    </rPh>
    <rPh sb="3" eb="7">
      <t>モクヒョウコウチン</t>
    </rPh>
    <phoneticPr fontId="4"/>
  </si>
  <si>
    <t>工賃番号</t>
    <rPh sb="0" eb="2">
      <t>コウチン</t>
    </rPh>
    <rPh sb="2" eb="4">
      <t>バンゴウ</t>
    </rPh>
    <phoneticPr fontId="4"/>
  </si>
  <si>
    <t>作業所ゆうあい</t>
    <phoneticPr fontId="4"/>
  </si>
  <si>
    <t>※令和６年度工賃実績における事業所からの報告分（令和６年７月16日の調査時）</t>
    <rPh sb="1" eb="3">
      <t>レイワ</t>
    </rPh>
    <rPh sb="4" eb="6">
      <t>ネンド</t>
    </rPh>
    <rPh sb="6" eb="10">
      <t>コウチンジッセキ</t>
    </rPh>
    <rPh sb="14" eb="17">
      <t>ジギョウショ</t>
    </rPh>
    <rPh sb="20" eb="22">
      <t>ホウコク</t>
    </rPh>
    <rPh sb="22" eb="23">
      <t>ブン</t>
    </rPh>
    <rPh sb="24" eb="26">
      <t>レイワ</t>
    </rPh>
    <rPh sb="27" eb="28">
      <t>ネン</t>
    </rPh>
    <rPh sb="29" eb="30">
      <t>ツキ</t>
    </rPh>
    <rPh sb="32" eb="33">
      <t>ニチ</t>
    </rPh>
    <rPh sb="34" eb="36">
      <t>チョウサ</t>
    </rPh>
    <rPh sb="36" eb="37">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</si>
</sst>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_ ;[Red]\-#,##0\ "/>
    <numFmt numFmtId="180" formatCode="#,##0,"/>
  </numFmts>
  <fonts count="31">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font>
    <font>
      <sz val="11"/>
      <name val="ＭＳ Ｐゴシック"/>
      <family val="3"/>
      <charset val="128"/>
    </font>
    <font>
      <sz val="11"/>
      <color theme="1"/>
      <name val="ＭＳ ゴシック"/>
      <family val="3"/>
      <charset val="128"/>
    </font>
    <font>
      <sz val="10.5"/>
      <color rgb="FF000000"/>
      <name val="ＭＳ ゴシック"/>
      <family val="3"/>
      <charset val="128"/>
    </font>
    <font>
      <sz val="11"/>
      <color rgb="FF000000"/>
      <name val="ＭＳ ゴシック"/>
      <family val="3"/>
      <charset val="128"/>
    </font>
    <font>
      <b/>
      <sz val="11"/>
      <color theme="1"/>
      <name val="游ゴシック"/>
      <family val="3"/>
      <charset val="128"/>
      <scheme val="minor"/>
    </font>
    <font>
      <sz val="9"/>
      <color theme="1"/>
      <name val="游ゴシック"/>
      <family val="2"/>
      <charset val="128"/>
      <scheme val="minor"/>
    </font>
    <font>
      <sz val="11"/>
      <name val="游ゴシック"/>
      <family val="2"/>
      <charset val="128"/>
      <scheme val="minor"/>
    </font>
    <font>
      <sz val="11"/>
      <color rgb="FFFF0000"/>
      <name val="游ゴシック"/>
      <family val="3"/>
      <charset val="128"/>
      <scheme val="minor"/>
    </font>
    <font>
      <sz val="24"/>
      <name val="BIZ UDゴシック"/>
      <family val="3"/>
    </font>
    <font>
      <sz val="6"/>
      <name val="ＭＳ Ｐゴシック"/>
      <family val="3"/>
    </font>
    <font>
      <sz val="22"/>
      <name val="BIZ UDゴシック"/>
      <family val="3"/>
    </font>
    <font>
      <sz val="18"/>
      <name val="BIZ UDゴシック"/>
      <family val="3"/>
    </font>
    <font>
      <sz val="16"/>
      <name val="BIZ UDゴシック"/>
      <family val="3"/>
    </font>
    <font>
      <sz val="16"/>
      <name val="ＭＳ Ｐゴシック"/>
      <family val="3"/>
    </font>
    <font>
      <sz val="12"/>
      <name val="BIZ UDゴシック"/>
      <family val="3"/>
    </font>
    <font>
      <sz val="12"/>
      <color rgb="FFFF0000"/>
      <name val="ＭＳ Ｐゴシック"/>
      <family val="3"/>
    </font>
    <font>
      <sz val="11"/>
      <name val="BIZ UDゴシック"/>
      <family val="3"/>
    </font>
    <font>
      <sz val="14"/>
      <name val="BIZ UDゴシック"/>
      <family val="3"/>
    </font>
    <font>
      <sz val="12"/>
      <name val="ＭＳ Ｐゴシック"/>
      <family val="3"/>
    </font>
    <font>
      <sz val="14"/>
      <name val="ＭＳ Ｐゴシック"/>
      <family val="3"/>
    </font>
    <font>
      <sz val="24"/>
      <color rgb="FFFF0000"/>
      <name val="ＭＳ Ｐゴシック"/>
      <family val="3"/>
    </font>
    <font>
      <sz val="18"/>
      <name val="ＭＳ Ｐゴシック"/>
      <family val="3"/>
    </font>
    <font>
      <sz val="10"/>
      <name val="ＭＳ 明朝"/>
      <family val="1"/>
    </font>
    <font>
      <sz val="11"/>
      <name val="ＭＳ 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ABF8F"/>
        <bgColor indexed="64"/>
      </patternFill>
    </fill>
    <fill>
      <patternFill patternType="solid">
        <fgColor theme="0"/>
        <bgColor indexed="64"/>
      </patternFill>
    </fill>
    <fill>
      <patternFill patternType="solid">
        <fgColor rgb="FFFFFF00"/>
        <bgColor indexed="64"/>
      </patternFill>
    </fill>
    <fill>
      <patternFill patternType="solid">
        <fgColor rgb="FF99FFCC"/>
        <bgColor indexed="64"/>
      </patternFill>
    </fill>
    <fill>
      <patternFill patternType="solid">
        <fgColor theme="9"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7" fillId="0" borderId="0"/>
    <xf numFmtId="0" fontId="6" fillId="0" borderId="0">
      <alignment vertical="center"/>
    </xf>
  </cellStyleXfs>
  <cellXfs count="230">
    <xf numFmtId="0" fontId="0" fillId="0" borderId="0" xfId="0">
      <alignment vertical="center"/>
    </xf>
    <xf numFmtId="0" fontId="0" fillId="0" borderId="0" xfId="0" applyAlignment="1">
      <alignment vertical="center" shrinkToFit="1"/>
    </xf>
    <xf numFmtId="0" fontId="0" fillId="0" borderId="1" xfId="0" applyBorder="1">
      <alignment vertical="center"/>
    </xf>
    <xf numFmtId="38" fontId="0" fillId="0" borderId="1" xfId="1" applyFont="1" applyBorder="1">
      <alignment vertical="center"/>
    </xf>
    <xf numFmtId="0" fontId="0" fillId="2" borderId="1" xfId="0" applyFill="1" applyBorder="1" applyAlignment="1">
      <alignment vertical="center" shrinkToFit="1"/>
    </xf>
    <xf numFmtId="0" fontId="0" fillId="0" borderId="0" xfId="0" applyAlignment="1">
      <alignment horizontal="left" vertical="center"/>
    </xf>
    <xf numFmtId="0" fontId="0" fillId="0" borderId="1" xfId="0" applyBorder="1" applyAlignment="1">
      <alignment vertical="center" shrinkToFit="1"/>
    </xf>
    <xf numFmtId="0" fontId="8" fillId="0" borderId="0" xfId="0" applyFont="1">
      <alignment vertical="center"/>
    </xf>
    <xf numFmtId="0" fontId="0" fillId="0" borderId="1" xfId="0" applyBorder="1" applyAlignment="1">
      <alignment vertical="center" wrapText="1"/>
    </xf>
    <xf numFmtId="0" fontId="8" fillId="0" borderId="1" xfId="0" applyFont="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176" fontId="8" fillId="0" borderId="1" xfId="2" applyNumberFormat="1" applyFont="1" applyBorder="1">
      <alignment vertical="center"/>
    </xf>
    <xf numFmtId="9" fontId="0" fillId="0" borderId="0" xfId="0" applyNumberFormat="1" applyAlignment="1">
      <alignment horizontal="left" vertical="center"/>
    </xf>
    <xf numFmtId="0" fontId="0" fillId="0" borderId="1" xfId="0" applyBorder="1" applyAlignment="1">
      <alignment horizontal="center" vertical="center"/>
    </xf>
    <xf numFmtId="176" fontId="8" fillId="0" borderId="0" xfId="2" applyNumberFormat="1" applyFont="1">
      <alignment vertical="center"/>
    </xf>
    <xf numFmtId="0" fontId="9" fillId="3"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right" vertical="center" wrapText="1"/>
    </xf>
    <xf numFmtId="176" fontId="9" fillId="0" borderId="1" xfId="2" applyNumberFormat="1" applyFont="1" applyBorder="1" applyAlignment="1">
      <alignment horizontal="right"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shrinkToFit="1"/>
    </xf>
    <xf numFmtId="0" fontId="10" fillId="0" borderId="1" xfId="0" applyFont="1" applyBorder="1" applyAlignment="1">
      <alignment horizontal="left" vertical="center"/>
    </xf>
    <xf numFmtId="38" fontId="10" fillId="0" borderId="1" xfId="1" applyFont="1" applyBorder="1" applyAlignment="1">
      <alignment horizontal="right" vertical="center"/>
    </xf>
    <xf numFmtId="10" fontId="8" fillId="0" borderId="1" xfId="2" applyNumberFormat="1" applyFont="1" applyBorder="1">
      <alignment vertical="center"/>
    </xf>
    <xf numFmtId="0" fontId="8" fillId="3" borderId="1" xfId="0" applyFont="1" applyFill="1" applyBorder="1" applyAlignment="1">
      <alignment horizontal="center" vertical="center"/>
    </xf>
    <xf numFmtId="0" fontId="10" fillId="3" borderId="1" xfId="0" applyFont="1" applyFill="1" applyBorder="1" applyAlignment="1">
      <alignment horizontal="center" vertical="center"/>
    </xf>
    <xf numFmtId="3" fontId="10" fillId="0" borderId="1" xfId="0" applyNumberFormat="1" applyFont="1" applyBorder="1" applyAlignment="1">
      <alignment horizontal="right" vertical="center"/>
    </xf>
    <xf numFmtId="10" fontId="10" fillId="0" borderId="1" xfId="0" applyNumberFormat="1" applyFont="1" applyBorder="1" applyAlignment="1">
      <alignment horizontal="right" vertical="center"/>
    </xf>
    <xf numFmtId="0" fontId="10" fillId="3" borderId="6" xfId="0" applyFont="1" applyFill="1" applyBorder="1" applyAlignment="1">
      <alignment horizontal="center" vertical="center" shrinkToFit="1"/>
    </xf>
    <xf numFmtId="0" fontId="11" fillId="0" borderId="0" xfId="0" applyFo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0" xfId="0" applyFont="1">
      <alignment vertical="center"/>
    </xf>
    <xf numFmtId="38" fontId="5" fillId="0" borderId="1" xfId="1" applyFont="1" applyBorder="1">
      <alignment vertical="center"/>
    </xf>
    <xf numFmtId="38" fontId="5" fillId="0" borderId="0" xfId="0" applyNumberFormat="1" applyFont="1">
      <alignment vertical="center"/>
    </xf>
    <xf numFmtId="40" fontId="5" fillId="0" borderId="1" xfId="1" applyNumberFormat="1" applyFont="1" applyBorder="1">
      <alignment vertical="center"/>
    </xf>
    <xf numFmtId="0" fontId="8" fillId="3" borderId="1" xfId="0" applyFont="1" applyFill="1" applyBorder="1">
      <alignment vertical="center"/>
    </xf>
    <xf numFmtId="38" fontId="0" fillId="2" borderId="1" xfId="1" applyFont="1" applyFill="1" applyBorder="1" applyAlignment="1">
      <alignment vertical="center" shrinkToFit="1"/>
    </xf>
    <xf numFmtId="0" fontId="0" fillId="2" borderId="1" xfId="0" applyFill="1" applyBorder="1" applyAlignment="1">
      <alignment horizontal="center" vertical="center" shrinkToFit="1"/>
    </xf>
    <xf numFmtId="0" fontId="12" fillId="0" borderId="1" xfId="0" applyFont="1" applyBorder="1" applyAlignment="1">
      <alignment vertical="center" wrapText="1"/>
    </xf>
    <xf numFmtId="38" fontId="13" fillId="0" borderId="1" xfId="1" applyFont="1" applyFill="1" applyBorder="1">
      <alignment vertical="center"/>
    </xf>
    <xf numFmtId="38" fontId="0" fillId="0" borderId="1" xfId="1" applyFont="1" applyFill="1" applyBorder="1">
      <alignment vertical="center"/>
    </xf>
    <xf numFmtId="0" fontId="0" fillId="2" borderId="6" xfId="0" applyFill="1" applyBorder="1" applyAlignment="1">
      <alignment vertical="center" shrinkToFit="1"/>
    </xf>
    <xf numFmtId="38" fontId="0" fillId="2" borderId="6" xfId="1" applyFont="1" applyFill="1" applyBorder="1">
      <alignment vertical="center"/>
    </xf>
    <xf numFmtId="38" fontId="13" fillId="2" borderId="6" xfId="1" applyFont="1" applyFill="1" applyBorder="1">
      <alignment vertical="center"/>
    </xf>
    <xf numFmtId="10" fontId="8" fillId="0" borderId="0" xfId="2" applyNumberFormat="1" applyFont="1" applyBorder="1">
      <alignment vertical="center"/>
    </xf>
    <xf numFmtId="0" fontId="10" fillId="0" borderId="0" xfId="0" applyFont="1" applyAlignment="1">
      <alignment horizontal="center" vertical="center"/>
    </xf>
    <xf numFmtId="0" fontId="10" fillId="3" borderId="9" xfId="0" applyFont="1" applyFill="1" applyBorder="1" applyAlignment="1">
      <alignment horizontal="center" vertical="center" shrinkToFit="1"/>
    </xf>
    <xf numFmtId="38" fontId="10" fillId="5" borderId="1" xfId="1" applyFont="1" applyFill="1" applyBorder="1" applyAlignment="1">
      <alignment horizontal="right" vertical="center"/>
    </xf>
    <xf numFmtId="0" fontId="14" fillId="0" borderId="0" xfId="0" applyFont="1">
      <alignment vertical="center"/>
    </xf>
    <xf numFmtId="0" fontId="0" fillId="0" borderId="1" xfId="0" applyBorder="1" applyAlignment="1">
      <alignment horizontal="center" vertical="center" wrapText="1"/>
    </xf>
    <xf numFmtId="0" fontId="5" fillId="0" borderId="1" xfId="0" applyFont="1" applyBorder="1" applyAlignment="1"/>
    <xf numFmtId="0" fontId="5" fillId="0" borderId="1" xfId="0" applyFont="1" applyBorder="1" applyAlignment="1">
      <alignment horizontal="right"/>
    </xf>
    <xf numFmtId="38" fontId="14" fillId="0" borderId="0" xfId="1" applyFont="1" applyBorder="1">
      <alignment vertical="center"/>
    </xf>
    <xf numFmtId="38" fontId="14" fillId="0" borderId="1" xfId="1" applyFont="1" applyBorder="1" applyAlignment="1">
      <alignment horizontal="center" vertical="center"/>
    </xf>
    <xf numFmtId="0" fontId="0" fillId="0" borderId="6" xfId="0" applyBorder="1">
      <alignment vertical="center"/>
    </xf>
    <xf numFmtId="177" fontId="14" fillId="0" borderId="1" xfId="1" applyNumberFormat="1" applyFont="1" applyBorder="1">
      <alignment vertical="center"/>
    </xf>
    <xf numFmtId="38" fontId="14" fillId="0" borderId="0" xfId="1" applyFont="1">
      <alignment vertical="center"/>
    </xf>
    <xf numFmtId="0" fontId="14" fillId="0" borderId="0" xfId="0" applyFont="1" applyAlignment="1">
      <alignment horizontal="center" vertical="center"/>
    </xf>
    <xf numFmtId="177" fontId="0" fillId="2" borderId="1" xfId="1" applyNumberFormat="1" applyFont="1" applyFill="1" applyBorder="1" applyAlignment="1">
      <alignment vertical="center" shrinkToFit="1"/>
    </xf>
    <xf numFmtId="40" fontId="0" fillId="0" borderId="0" xfId="1" applyNumberFormat="1" applyFont="1" applyFill="1" applyBorder="1" applyAlignment="1">
      <alignment vertical="center" shrinkToFit="1"/>
    </xf>
    <xf numFmtId="38" fontId="0" fillId="0" borderId="0" xfId="1" applyFont="1" applyFill="1" applyBorder="1" applyAlignment="1">
      <alignment vertical="center" shrinkToFit="1"/>
    </xf>
    <xf numFmtId="0" fontId="15" fillId="4" borderId="0" xfId="0" applyFont="1" applyFill="1">
      <alignment vertical="center"/>
    </xf>
    <xf numFmtId="0" fontId="17" fillId="4" borderId="0" xfId="0" applyFont="1" applyFill="1">
      <alignment vertical="center"/>
    </xf>
    <xf numFmtId="0" fontId="18" fillId="4" borderId="0" xfId="0" applyFont="1" applyFill="1">
      <alignment vertical="center"/>
    </xf>
    <xf numFmtId="0" fontId="19" fillId="4" borderId="0" xfId="0" applyFont="1" applyFill="1">
      <alignment vertical="center"/>
    </xf>
    <xf numFmtId="0" fontId="19" fillId="4" borderId="0" xfId="0" applyFont="1" applyFill="1" applyAlignment="1">
      <alignment horizontal="right" vertical="center"/>
    </xf>
    <xf numFmtId="0" fontId="19" fillId="6" borderId="1" xfId="0" applyFont="1" applyFill="1" applyBorder="1" applyAlignment="1">
      <alignment horizontal="center" vertical="center" shrinkToFit="1"/>
    </xf>
    <xf numFmtId="0" fontId="20" fillId="0" borderId="0" xfId="0" applyFont="1">
      <alignment vertical="center"/>
    </xf>
    <xf numFmtId="0" fontId="19" fillId="4" borderId="1" xfId="0" applyFont="1" applyFill="1" applyBorder="1" applyAlignment="1">
      <alignment horizontal="center" vertical="center"/>
    </xf>
    <xf numFmtId="178" fontId="18" fillId="4" borderId="1" xfId="0" applyNumberFormat="1" applyFont="1" applyFill="1" applyBorder="1">
      <alignment vertical="center"/>
    </xf>
    <xf numFmtId="178" fontId="18" fillId="7" borderId="1" xfId="0" applyNumberFormat="1" applyFont="1" applyFill="1" applyBorder="1">
      <alignment vertical="center"/>
    </xf>
    <xf numFmtId="0" fontId="19" fillId="0" borderId="0" xfId="0" applyFont="1">
      <alignment vertical="center"/>
    </xf>
    <xf numFmtId="178" fontId="19" fillId="4" borderId="0" xfId="0" applyNumberFormat="1" applyFont="1" applyFill="1">
      <alignment vertical="center"/>
    </xf>
    <xf numFmtId="178" fontId="17" fillId="4" borderId="0" xfId="0" applyNumberFormat="1" applyFont="1" applyFill="1">
      <alignment vertical="center"/>
    </xf>
    <xf numFmtId="38" fontId="19" fillId="4" borderId="0" xfId="1" applyFont="1" applyFill="1" applyBorder="1">
      <alignment vertical="center"/>
    </xf>
    <xf numFmtId="176" fontId="18" fillId="4" borderId="1" xfId="2" applyNumberFormat="1" applyFont="1" applyFill="1" applyBorder="1">
      <alignment vertical="center"/>
    </xf>
    <xf numFmtId="0" fontId="19" fillId="4" borderId="1" xfId="0" applyFont="1" applyFill="1" applyBorder="1" applyAlignment="1">
      <alignment horizontal="center" vertical="center" shrinkToFit="1"/>
    </xf>
    <xf numFmtId="0" fontId="18" fillId="4" borderId="12" xfId="0" applyFont="1" applyFill="1" applyBorder="1" applyAlignment="1">
      <alignment horizontal="center" vertical="center"/>
    </xf>
    <xf numFmtId="178" fontId="18" fillId="4" borderId="12" xfId="0" applyNumberFormat="1" applyFont="1" applyFill="1" applyBorder="1">
      <alignment vertical="center"/>
    </xf>
    <xf numFmtId="38" fontId="18" fillId="4" borderId="0" xfId="1" applyFont="1" applyFill="1" applyBorder="1">
      <alignment vertical="center"/>
    </xf>
    <xf numFmtId="0" fontId="21" fillId="4" borderId="0" xfId="0" applyFont="1" applyFill="1">
      <alignment vertical="center"/>
    </xf>
    <xf numFmtId="0" fontId="18" fillId="4" borderId="0" xfId="0" applyFont="1" applyFill="1" applyAlignment="1">
      <alignment horizontal="center" vertical="center"/>
    </xf>
    <xf numFmtId="178" fontId="18" fillId="4" borderId="0" xfId="0" applyNumberFormat="1" applyFont="1" applyFill="1">
      <alignment vertical="center"/>
    </xf>
    <xf numFmtId="38" fontId="18" fillId="4" borderId="1" xfId="1" applyFont="1" applyFill="1" applyBorder="1">
      <alignment vertical="center"/>
    </xf>
    <xf numFmtId="0" fontId="19" fillId="4" borderId="0" xfId="0" applyFont="1" applyFill="1" applyAlignment="1">
      <alignment horizontal="center" vertical="center" shrinkToFit="1"/>
    </xf>
    <xf numFmtId="176" fontId="18" fillId="4" borderId="0" xfId="2" applyNumberFormat="1" applyFont="1" applyFill="1" applyBorder="1">
      <alignment vertical="center"/>
    </xf>
    <xf numFmtId="0" fontId="19" fillId="4" borderId="12" xfId="0" applyFont="1" applyFill="1" applyBorder="1" applyAlignment="1">
      <alignment horizontal="center" vertical="center"/>
    </xf>
    <xf numFmtId="176" fontId="18" fillId="4" borderId="12" xfId="2" applyNumberFormat="1" applyFont="1" applyFill="1" applyBorder="1">
      <alignment vertical="center"/>
    </xf>
    <xf numFmtId="0" fontId="19" fillId="0" borderId="1" xfId="0" applyFont="1" applyBorder="1" applyAlignment="1">
      <alignment horizontal="center" vertical="center"/>
    </xf>
    <xf numFmtId="176" fontId="18" fillId="0" borderId="1" xfId="2" applyNumberFormat="1" applyFont="1" applyFill="1" applyBorder="1">
      <alignment vertical="center"/>
    </xf>
    <xf numFmtId="0" fontId="19" fillId="0" borderId="1" xfId="0" applyFont="1" applyBorder="1" applyAlignment="1">
      <alignment horizontal="center" vertical="center" shrinkToFit="1"/>
    </xf>
    <xf numFmtId="0" fontId="18" fillId="0" borderId="0" xfId="0" applyFont="1" applyAlignment="1">
      <alignment horizontal="center" vertical="center"/>
    </xf>
    <xf numFmtId="178" fontId="18" fillId="0" borderId="0" xfId="0" applyNumberFormat="1" applyFont="1">
      <alignment vertical="center"/>
    </xf>
    <xf numFmtId="38" fontId="18" fillId="0" borderId="0" xfId="1" applyFont="1" applyBorder="1">
      <alignment vertical="center"/>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179" fontId="18" fillId="0" borderId="1" xfId="1" applyNumberFormat="1" applyFont="1" applyBorder="1" applyAlignment="1">
      <alignment vertical="center"/>
    </xf>
    <xf numFmtId="179" fontId="18" fillId="0" borderId="1" xfId="0" applyNumberFormat="1" applyFont="1" applyBorder="1">
      <alignment vertical="center"/>
    </xf>
    <xf numFmtId="176" fontId="18" fillId="3" borderId="1" xfId="2" applyNumberFormat="1" applyFont="1" applyFill="1" applyBorder="1">
      <alignment vertical="center"/>
    </xf>
    <xf numFmtId="178" fontId="18" fillId="3" borderId="1" xfId="0" applyNumberFormat="1" applyFont="1" applyFill="1" applyBorder="1">
      <alignment vertical="center"/>
    </xf>
    <xf numFmtId="0" fontId="23" fillId="4" borderId="0" xfId="0" applyFont="1" applyFill="1">
      <alignment vertical="center"/>
    </xf>
    <xf numFmtId="0" fontId="24" fillId="4" borderId="0" xfId="0" applyFont="1" applyFill="1">
      <alignment vertical="center"/>
    </xf>
    <xf numFmtId="0" fontId="25" fillId="0" borderId="0" xfId="0" applyFont="1">
      <alignment vertical="center"/>
    </xf>
    <xf numFmtId="178" fontId="18" fillId="0" borderId="1" xfId="0" applyNumberFormat="1" applyFont="1" applyBorder="1">
      <alignment vertical="center"/>
    </xf>
    <xf numFmtId="178" fontId="18" fillId="4" borderId="1" xfId="0" applyNumberFormat="1" applyFont="1" applyFill="1" applyBorder="1" applyAlignment="1">
      <alignment horizontal="right" vertical="center"/>
    </xf>
    <xf numFmtId="178" fontId="24" fillId="4" borderId="0" xfId="0" applyNumberFormat="1" applyFont="1" applyFill="1">
      <alignment vertical="center"/>
    </xf>
    <xf numFmtId="0" fontId="21" fillId="0" borderId="0" xfId="0" applyFont="1">
      <alignment vertical="center"/>
    </xf>
    <xf numFmtId="0" fontId="19" fillId="4" borderId="2" xfId="0" applyFont="1" applyFill="1" applyBorder="1" applyAlignment="1">
      <alignment horizontal="left" vertical="center" indent="1"/>
    </xf>
    <xf numFmtId="0" fontId="19" fillId="4" borderId="14" xfId="0" applyFont="1" applyFill="1" applyBorder="1">
      <alignment vertical="center"/>
    </xf>
    <xf numFmtId="0" fontId="19" fillId="4" borderId="5" xfId="0" applyFont="1" applyFill="1" applyBorder="1" applyAlignment="1">
      <alignment horizontal="left" vertical="center" indent="1"/>
    </xf>
    <xf numFmtId="0" fontId="19" fillId="4" borderId="13" xfId="0" applyFont="1" applyFill="1" applyBorder="1">
      <alignment vertical="center"/>
    </xf>
    <xf numFmtId="0" fontId="19" fillId="4" borderId="6" xfId="0" applyFont="1" applyFill="1" applyBorder="1">
      <alignment vertical="center"/>
    </xf>
    <xf numFmtId="0" fontId="19" fillId="4" borderId="15" xfId="0" applyFont="1" applyFill="1" applyBorder="1" applyAlignment="1">
      <alignment horizontal="left" vertical="center" indent="1"/>
    </xf>
    <xf numFmtId="0" fontId="19" fillId="4" borderId="16" xfId="0" applyFont="1" applyFill="1" applyBorder="1">
      <alignment vertical="center"/>
    </xf>
    <xf numFmtId="0" fontId="19" fillId="4" borderId="4" xfId="0" applyFont="1" applyFill="1" applyBorder="1">
      <alignment vertical="center"/>
    </xf>
    <xf numFmtId="0" fontId="26" fillId="4" borderId="0" xfId="0" applyFont="1" applyFill="1">
      <alignment vertical="center"/>
    </xf>
    <xf numFmtId="0" fontId="19" fillId="6" borderId="18" xfId="0" applyFont="1" applyFill="1" applyBorder="1" applyAlignment="1">
      <alignment horizontal="left" vertical="center"/>
    </xf>
    <xf numFmtId="0" fontId="19" fillId="6" borderId="19" xfId="0" applyFont="1" applyFill="1" applyBorder="1" applyAlignment="1">
      <alignment vertical="center" shrinkToFit="1"/>
    </xf>
    <xf numFmtId="0" fontId="19" fillId="6" borderId="20" xfId="0" applyFont="1" applyFill="1" applyBorder="1" applyAlignment="1">
      <alignment vertical="center" shrinkToFit="1"/>
    </xf>
    <xf numFmtId="0" fontId="19" fillId="6" borderId="22" xfId="0" applyFont="1" applyFill="1" applyBorder="1" applyAlignment="1">
      <alignment horizontal="center" vertical="center" shrinkToFit="1"/>
    </xf>
    <xf numFmtId="0" fontId="19" fillId="6" borderId="23" xfId="0" applyFont="1" applyFill="1" applyBorder="1" applyAlignment="1">
      <alignment horizontal="center" vertical="center" shrinkToFit="1"/>
    </xf>
    <xf numFmtId="0" fontId="19" fillId="6" borderId="24" xfId="0" applyFont="1" applyFill="1" applyBorder="1" applyAlignment="1">
      <alignment horizontal="center" vertical="center" wrapText="1" shrinkToFit="1"/>
    </xf>
    <xf numFmtId="0" fontId="24"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0" borderId="21" xfId="0" applyFont="1" applyBorder="1" applyAlignment="1">
      <alignment horizontal="center" vertical="center" shrinkToFit="1"/>
    </xf>
    <xf numFmtId="178" fontId="18" fillId="4" borderId="23" xfId="0" applyNumberFormat="1" applyFont="1" applyFill="1" applyBorder="1">
      <alignment vertical="center"/>
    </xf>
    <xf numFmtId="0" fontId="18" fillId="0" borderId="27" xfId="0" applyFont="1" applyBorder="1" applyAlignment="1">
      <alignment vertical="center" shrinkToFit="1"/>
    </xf>
    <xf numFmtId="0" fontId="18" fillId="0" borderId="1" xfId="0" applyFont="1" applyBorder="1">
      <alignment vertical="center"/>
    </xf>
    <xf numFmtId="176" fontId="18" fillId="0" borderId="23" xfId="2" applyNumberFormat="1" applyFont="1" applyBorder="1">
      <alignment vertical="center"/>
    </xf>
    <xf numFmtId="0" fontId="19" fillId="0" borderId="27" xfId="0" applyFont="1" applyBorder="1" applyAlignment="1">
      <alignment horizontal="center" vertical="center" shrinkToFit="1"/>
    </xf>
    <xf numFmtId="178" fontId="18" fillId="0" borderId="22" xfId="0" applyNumberFormat="1" applyFont="1" applyBorder="1">
      <alignment vertical="center"/>
    </xf>
    <xf numFmtId="178" fontId="18" fillId="0" borderId="23" xfId="0" applyNumberFormat="1" applyFont="1" applyBorder="1">
      <alignment vertical="center"/>
    </xf>
    <xf numFmtId="178" fontId="18" fillId="4" borderId="3" xfId="0" applyNumberFormat="1" applyFont="1" applyFill="1" applyBorder="1">
      <alignment vertical="center"/>
    </xf>
    <xf numFmtId="178" fontId="18" fillId="4" borderId="7" xfId="0" applyNumberFormat="1" applyFont="1" applyFill="1" applyBorder="1">
      <alignment vertical="center"/>
    </xf>
    <xf numFmtId="0" fontId="18" fillId="0" borderId="28" xfId="0" applyFont="1" applyBorder="1" applyAlignment="1">
      <alignment horizontal="center" vertical="center"/>
    </xf>
    <xf numFmtId="0" fontId="18" fillId="0" borderId="29" xfId="0" applyFont="1" applyBorder="1">
      <alignment vertical="center"/>
    </xf>
    <xf numFmtId="176" fontId="18" fillId="0" borderId="30" xfId="2" applyNumberFormat="1" applyFont="1" applyBorder="1">
      <alignment vertical="center"/>
    </xf>
    <xf numFmtId="178" fontId="18" fillId="4" borderId="31" xfId="0" applyNumberFormat="1" applyFont="1" applyFill="1" applyBorder="1">
      <alignment vertical="center"/>
    </xf>
    <xf numFmtId="9" fontId="27" fillId="0" borderId="0" xfId="2" applyFont="1">
      <alignment vertical="center"/>
    </xf>
    <xf numFmtId="178" fontId="18" fillId="4" borderId="22" xfId="0" applyNumberFormat="1" applyFont="1" applyFill="1" applyBorder="1">
      <alignment vertical="center"/>
    </xf>
    <xf numFmtId="178" fontId="18" fillId="4" borderId="32" xfId="0" applyNumberFormat="1" applyFont="1" applyFill="1" applyBorder="1">
      <alignment vertical="center"/>
    </xf>
    <xf numFmtId="0" fontId="19" fillId="0" borderId="28" xfId="0" applyFont="1" applyBorder="1" applyAlignment="1">
      <alignment horizontal="center" vertical="center" shrinkToFit="1"/>
    </xf>
    <xf numFmtId="178" fontId="18" fillId="4" borderId="29" xfId="0" applyNumberFormat="1" applyFont="1" applyFill="1" applyBorder="1">
      <alignment vertical="center"/>
    </xf>
    <xf numFmtId="178" fontId="18" fillId="4" borderId="30" xfId="0" applyNumberFormat="1" applyFont="1" applyFill="1" applyBorder="1">
      <alignment vertical="center"/>
    </xf>
    <xf numFmtId="0" fontId="18" fillId="4" borderId="0" xfId="0" applyFont="1" applyFill="1" applyAlignment="1">
      <alignment horizontal="right" vertical="center"/>
    </xf>
    <xf numFmtId="178" fontId="18" fillId="6" borderId="34" xfId="0" applyNumberFormat="1" applyFont="1" applyFill="1" applyBorder="1" applyAlignment="1">
      <alignment horizontal="center" vertical="center"/>
    </xf>
    <xf numFmtId="0" fontId="18" fillId="6" borderId="24" xfId="0" applyFont="1" applyFill="1" applyBorder="1" applyAlignment="1">
      <alignment horizontal="center" vertical="center" shrinkToFit="1"/>
    </xf>
    <xf numFmtId="0" fontId="18" fillId="6" borderId="25" xfId="0" applyFont="1" applyFill="1" applyBorder="1" applyAlignment="1">
      <alignment horizontal="center" vertical="center" shrinkToFit="1"/>
    </xf>
    <xf numFmtId="0" fontId="28" fillId="6" borderId="25" xfId="0" applyFont="1" applyFill="1" applyBorder="1" applyAlignment="1">
      <alignment horizontal="center" vertical="center"/>
    </xf>
    <xf numFmtId="0" fontId="18" fillId="6" borderId="26" xfId="0" applyFont="1" applyFill="1" applyBorder="1" applyAlignment="1">
      <alignment horizontal="center" vertical="center" shrinkToFit="1"/>
    </xf>
    <xf numFmtId="0" fontId="25" fillId="4" borderId="0" xfId="0" applyFont="1" applyFill="1">
      <alignment vertical="center"/>
    </xf>
    <xf numFmtId="178" fontId="18" fillId="4" borderId="35" xfId="0" applyNumberFormat="1" applyFont="1" applyFill="1" applyBorder="1">
      <alignment vertical="center"/>
    </xf>
    <xf numFmtId="180" fontId="18" fillId="4" borderId="27" xfId="1" applyNumberFormat="1" applyFont="1" applyFill="1" applyBorder="1" applyAlignment="1">
      <alignment vertical="center" shrinkToFit="1"/>
    </xf>
    <xf numFmtId="180" fontId="18" fillId="4" borderId="1" xfId="1" applyNumberFormat="1" applyFont="1" applyFill="1" applyBorder="1" applyAlignment="1">
      <alignment vertical="center" shrinkToFit="1"/>
    </xf>
    <xf numFmtId="180" fontId="18" fillId="4" borderId="1" xfId="0" applyNumberFormat="1" applyFont="1" applyFill="1" applyBorder="1">
      <alignment vertical="center"/>
    </xf>
    <xf numFmtId="176" fontId="18" fillId="4" borderId="23" xfId="2" applyNumberFormat="1" applyFont="1" applyFill="1" applyBorder="1" applyAlignment="1">
      <alignment vertical="center" shrinkToFit="1"/>
    </xf>
    <xf numFmtId="178" fontId="18" fillId="7" borderId="35" xfId="0" applyNumberFormat="1" applyFont="1" applyFill="1" applyBorder="1">
      <alignment vertical="center"/>
    </xf>
    <xf numFmtId="178" fontId="18" fillId="0" borderId="37" xfId="0" applyNumberFormat="1" applyFont="1" applyBorder="1">
      <alignment vertical="center"/>
    </xf>
    <xf numFmtId="180" fontId="18" fillId="4" borderId="38" xfId="0" applyNumberFormat="1" applyFont="1" applyFill="1" applyBorder="1" applyAlignment="1">
      <alignment vertical="center" shrinkToFit="1"/>
    </xf>
    <xf numFmtId="180" fontId="18" fillId="4" borderId="39" xfId="0" applyNumberFormat="1" applyFont="1" applyFill="1" applyBorder="1" applyAlignment="1">
      <alignment vertical="center" shrinkToFit="1"/>
    </xf>
    <xf numFmtId="0" fontId="28" fillId="4" borderId="0" xfId="0" applyFont="1" applyFill="1">
      <alignment vertical="center"/>
    </xf>
    <xf numFmtId="0" fontId="18" fillId="6" borderId="1" xfId="0" applyFont="1" applyFill="1" applyBorder="1" applyAlignment="1">
      <alignment horizontal="center" vertical="center"/>
    </xf>
    <xf numFmtId="178" fontId="18" fillId="6" borderId="1" xfId="0" applyNumberFormat="1" applyFont="1" applyFill="1" applyBorder="1" applyAlignment="1">
      <alignment horizontal="center" vertical="center"/>
    </xf>
    <xf numFmtId="38" fontId="18" fillId="6" borderId="1" xfId="1" applyFont="1" applyFill="1" applyBorder="1" applyAlignment="1">
      <alignment horizontal="center" vertical="center"/>
    </xf>
    <xf numFmtId="0" fontId="18" fillId="0" borderId="1" xfId="0" applyFont="1" applyBorder="1" applyAlignment="1">
      <alignment horizontal="center" vertical="center" shrinkToFit="1"/>
    </xf>
    <xf numFmtId="178" fontId="18" fillId="0" borderId="1" xfId="0" applyNumberFormat="1" applyFont="1" applyBorder="1" applyAlignment="1">
      <alignment vertical="center" shrinkToFit="1"/>
    </xf>
    <xf numFmtId="38" fontId="18" fillId="0" borderId="1" xfId="1" applyFont="1" applyBorder="1" applyAlignment="1">
      <alignment vertical="center" shrinkToFit="1"/>
    </xf>
    <xf numFmtId="0" fontId="21" fillId="4" borderId="0" xfId="0" applyFont="1" applyFill="1" applyAlignment="1">
      <alignment vertical="center" shrinkToFit="1"/>
    </xf>
    <xf numFmtId="176" fontId="18" fillId="0" borderId="1" xfId="2" applyNumberFormat="1" applyFont="1" applyBorder="1" applyAlignment="1">
      <alignment vertical="center" shrinkToFit="1"/>
    </xf>
    <xf numFmtId="0" fontId="18" fillId="4" borderId="0" xfId="0" applyFont="1" applyFill="1" applyAlignment="1">
      <alignment vertical="center" shrinkToFit="1"/>
    </xf>
    <xf numFmtId="0" fontId="18" fillId="4" borderId="1" xfId="0" applyFont="1" applyFill="1" applyBorder="1">
      <alignment vertical="center"/>
    </xf>
    <xf numFmtId="0" fontId="18" fillId="7" borderId="1" xfId="0" applyFont="1" applyFill="1" applyBorder="1">
      <alignment vertical="center"/>
    </xf>
    <xf numFmtId="177" fontId="0" fillId="0" borderId="0" xfId="1" applyNumberFormat="1" applyFont="1" applyBorder="1">
      <alignment vertical="center"/>
    </xf>
    <xf numFmtId="177" fontId="14" fillId="0" borderId="0" xfId="1" applyNumberFormat="1" applyFont="1" applyBorder="1">
      <alignment vertical="center"/>
    </xf>
    <xf numFmtId="0" fontId="0" fillId="0" borderId="0" xfId="0" applyAlignment="1">
      <alignment horizontal="center" vertical="center"/>
    </xf>
    <xf numFmtId="0" fontId="5" fillId="0" borderId="6" xfId="0" applyFont="1" applyBorder="1" applyAlignment="1">
      <alignment horizontal="center" vertical="center" shrinkToFit="1"/>
    </xf>
    <xf numFmtId="38" fontId="5" fillId="0" borderId="6" xfId="1" applyFont="1" applyBorder="1">
      <alignment vertical="center"/>
    </xf>
    <xf numFmtId="0" fontId="5" fillId="0" borderId="6" xfId="0" applyFont="1" applyBorder="1">
      <alignment vertical="center"/>
    </xf>
    <xf numFmtId="0" fontId="30" fillId="0" borderId="1" xfId="4" applyFont="1" applyBorder="1" applyAlignment="1">
      <alignment vertical="center" shrinkToFit="1"/>
    </xf>
    <xf numFmtId="38" fontId="7" fillId="0" borderId="1" xfId="1" applyFont="1" applyBorder="1">
      <alignment vertical="center"/>
    </xf>
    <xf numFmtId="38" fontId="0" fillId="4" borderId="1" xfId="1" applyFont="1" applyFill="1" applyBorder="1">
      <alignment vertical="center"/>
    </xf>
    <xf numFmtId="38" fontId="7" fillId="4" borderId="1" xfId="1" applyFont="1" applyFill="1" applyBorder="1">
      <alignment vertical="center"/>
    </xf>
    <xf numFmtId="38" fontId="7" fillId="0" borderId="1" xfId="1" applyFont="1" applyFill="1" applyBorder="1">
      <alignment vertical="center"/>
    </xf>
    <xf numFmtId="0" fontId="13" fillId="0" borderId="1" xfId="0" applyFont="1" applyBorder="1">
      <alignment vertical="center"/>
    </xf>
    <xf numFmtId="38" fontId="13" fillId="0" borderId="1" xfId="1" applyFont="1" applyBorder="1">
      <alignment vertical="center"/>
    </xf>
    <xf numFmtId="0" fontId="13" fillId="0" borderId="0" xfId="0" applyFont="1">
      <alignment vertical="center"/>
    </xf>
    <xf numFmtId="0" fontId="19" fillId="6" borderId="17" xfId="0" applyFont="1" applyFill="1" applyBorder="1" applyAlignment="1">
      <alignment horizontal="center" vertical="center" shrinkToFit="1"/>
    </xf>
    <xf numFmtId="0" fontId="19" fillId="6" borderId="21" xfId="0" applyFont="1" applyFill="1" applyBorder="1" applyAlignment="1">
      <alignment horizontal="center" vertical="center" shrinkToFit="1"/>
    </xf>
    <xf numFmtId="0" fontId="19" fillId="4" borderId="0" xfId="0" applyFont="1" applyFill="1" applyAlignment="1">
      <alignment horizontal="left" vertic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8" fillId="0" borderId="5" xfId="0" applyFont="1" applyBorder="1" applyAlignment="1">
      <alignment vertical="center" shrinkToFit="1"/>
    </xf>
    <xf numFmtId="0" fontId="18" fillId="0" borderId="13" xfId="0" applyFont="1" applyBorder="1" applyAlignment="1">
      <alignment vertical="center" shrinkToFit="1"/>
    </xf>
    <xf numFmtId="0" fontId="18" fillId="0" borderId="6" xfId="0" applyFont="1" applyBorder="1" applyAlignment="1">
      <alignment vertical="center" shrinkToFit="1"/>
    </xf>
    <xf numFmtId="0" fontId="18" fillId="0" borderId="5" xfId="0" applyFont="1" applyBorder="1" applyAlignment="1">
      <alignment horizontal="center"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6" borderId="5"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6"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center" vertical="center"/>
    </xf>
    <xf numFmtId="0" fontId="19" fillId="6" borderId="5"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6" xfId="0" applyFont="1" applyFill="1" applyBorder="1" applyAlignment="1">
      <alignment horizontal="center" vertical="center"/>
    </xf>
    <xf numFmtId="10" fontId="8" fillId="0" borderId="10" xfId="2" applyNumberFormat="1" applyFont="1" applyBorder="1" applyAlignment="1">
      <alignment horizontal="center" vertical="center"/>
    </xf>
    <xf numFmtId="10" fontId="8" fillId="0" borderId="11" xfId="2" applyNumberFormat="1" applyFont="1" applyBorder="1" applyAlignment="1">
      <alignment horizontal="center" vertical="center"/>
    </xf>
    <xf numFmtId="10" fontId="8" fillId="0" borderId="8" xfId="2" applyNumberFormat="1" applyFont="1" applyBorder="1" applyAlignment="1">
      <alignment horizontal="center" vertical="center"/>
    </xf>
    <xf numFmtId="10" fontId="8" fillId="0" borderId="4" xfId="2" applyNumberFormat="1" applyFont="1" applyBorder="1" applyAlignment="1">
      <alignment horizontal="center" vertical="center"/>
    </xf>
    <xf numFmtId="0" fontId="18" fillId="4" borderId="27" xfId="0" applyFont="1" applyFill="1" applyBorder="1" applyAlignment="1">
      <alignment horizontal="left" vertical="center"/>
    </xf>
    <xf numFmtId="0" fontId="18" fillId="4" borderId="1" xfId="0" applyFont="1" applyFill="1" applyBorder="1" applyAlignment="1">
      <alignment horizontal="left" vertical="center"/>
    </xf>
    <xf numFmtId="0" fontId="18" fillId="4" borderId="5" xfId="0" applyFont="1" applyFill="1" applyBorder="1" applyAlignment="1">
      <alignment horizontal="left" vertical="center"/>
    </xf>
    <xf numFmtId="0" fontId="18" fillId="6" borderId="24"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33" xfId="0" applyFont="1" applyFill="1" applyBorder="1" applyAlignment="1">
      <alignment horizontal="center" vertical="center"/>
    </xf>
    <xf numFmtId="0" fontId="18" fillId="4" borderId="5" xfId="0" applyFont="1" applyFill="1" applyBorder="1" applyAlignment="1">
      <alignment vertical="center" shrinkToFit="1"/>
    </xf>
    <xf numFmtId="0" fontId="18" fillId="4" borderId="13" xfId="0" applyFont="1" applyFill="1" applyBorder="1" applyAlignment="1">
      <alignment vertical="center" shrinkToFit="1"/>
    </xf>
    <xf numFmtId="0" fontId="18" fillId="4" borderId="6" xfId="0" applyFont="1" applyFill="1" applyBorder="1" applyAlignment="1">
      <alignment vertical="center" shrinkToFit="1"/>
    </xf>
    <xf numFmtId="0" fontId="18" fillId="4" borderId="28" xfId="0" applyFont="1" applyFill="1" applyBorder="1" applyAlignment="1">
      <alignment horizontal="left" vertical="center"/>
    </xf>
    <xf numFmtId="0" fontId="18" fillId="4" borderId="29" xfId="0" applyFont="1" applyFill="1" applyBorder="1" applyAlignment="1">
      <alignment horizontal="left" vertical="center"/>
    </xf>
    <xf numFmtId="0" fontId="18" fillId="4" borderId="36" xfId="0" applyFont="1" applyFill="1" applyBorder="1" applyAlignment="1">
      <alignment horizontal="left" vertical="center"/>
    </xf>
    <xf numFmtId="0" fontId="18" fillId="4" borderId="40"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4" borderId="4" xfId="0" applyFont="1" applyFill="1" applyBorder="1" applyAlignment="1">
      <alignment horizontal="left" vertical="center" wrapText="1"/>
    </xf>
  </cellXfs>
  <cellStyles count="6">
    <cellStyle name="パーセント" xfId="2" builtinId="5"/>
    <cellStyle name="桁区切り" xfId="1" builtinId="6"/>
    <cellStyle name="標準" xfId="0" builtinId="0"/>
    <cellStyle name="標準 2" xfId="4" xr:uid="{F8D8BF04-4CEC-46BD-A5A6-2130D62960E0}"/>
    <cellStyle name="標準 3" xfId="3" xr:uid="{E97C7EFC-A5F3-4E0A-9F82-BBCB00AEC359}"/>
    <cellStyle name="標準 3 2" xfId="5" xr:uid="{8FEC18E7-A7FB-41C0-B6D2-0FC6DB77F51C}"/>
  </cellStyles>
  <dxfs count="1">
    <dxf>
      <fill>
        <patternFill>
          <bgColor rgb="FFFF0000"/>
        </patternFill>
      </fill>
    </dxf>
  </dxfs>
  <tableStyles count="0" defaultTableStyle="TableStyleMedium2" defaultPivotStyle="PivotStyleLight16"/>
  <colors>
    <mruColors>
      <color rgb="FFCCFFFF"/>
      <color rgb="FFFABF8F"/>
      <color rgb="FFFFCCFF"/>
      <color rgb="FF0066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44312525613092E-2"/>
          <c:y val="3.3518147597962455E-2"/>
          <c:w val="0.89886889138857773"/>
          <c:h val="0.85698316027275934"/>
        </c:manualLayout>
      </c:layout>
      <c:barChart>
        <c:barDir val="col"/>
        <c:grouping val="clustered"/>
        <c:varyColors val="0"/>
        <c:ser>
          <c:idx val="3"/>
          <c:order val="0"/>
          <c:spPr>
            <a:ln>
              <a:solidFill>
                <a:schemeClr val="tx1"/>
              </a:solidFill>
            </a:ln>
          </c:spPr>
          <c:invertIfNegative val="0"/>
          <c:cat>
            <c:strRef>
              <c:f>'[1]★分析（工賃の状況）'!$B$222:$B$232</c:f>
              <c:strCache>
                <c:ptCount val="11"/>
                <c:pt idx="0">
                  <c:v>～4,999円</c:v>
                </c:pt>
                <c:pt idx="1">
                  <c:v>～9,999円</c:v>
                </c:pt>
                <c:pt idx="2">
                  <c:v>～14,999円</c:v>
                </c:pt>
                <c:pt idx="3">
                  <c:v>～19,999円</c:v>
                </c:pt>
                <c:pt idx="4">
                  <c:v>～24,999円</c:v>
                </c:pt>
                <c:pt idx="5">
                  <c:v>～29,999円</c:v>
                </c:pt>
                <c:pt idx="6">
                  <c:v>～34,999円</c:v>
                </c:pt>
                <c:pt idx="7">
                  <c:v>～39,999円</c:v>
                </c:pt>
                <c:pt idx="8">
                  <c:v>～44,999円</c:v>
                </c:pt>
                <c:pt idx="9">
                  <c:v>～49,999円</c:v>
                </c:pt>
                <c:pt idx="10">
                  <c:v>50,000円～</c:v>
                </c:pt>
              </c:strCache>
            </c:strRef>
          </c:cat>
          <c:val>
            <c:numRef>
              <c:f>'[1]★分析（工賃の状況）'!$C$222:$C$232</c:f>
              <c:numCache>
                <c:formatCode>General</c:formatCode>
                <c:ptCount val="11"/>
                <c:pt idx="0">
                  <c:v>13</c:v>
                </c:pt>
                <c:pt idx="1">
                  <c:v>28</c:v>
                </c:pt>
                <c:pt idx="2">
                  <c:v>62</c:v>
                </c:pt>
                <c:pt idx="3">
                  <c:v>77</c:v>
                </c:pt>
                <c:pt idx="4">
                  <c:v>66</c:v>
                </c:pt>
                <c:pt idx="5">
                  <c:v>57</c:v>
                </c:pt>
                <c:pt idx="6">
                  <c:v>31</c:v>
                </c:pt>
                <c:pt idx="7">
                  <c:v>36</c:v>
                </c:pt>
                <c:pt idx="8">
                  <c:v>10</c:v>
                </c:pt>
                <c:pt idx="9">
                  <c:v>17</c:v>
                </c:pt>
                <c:pt idx="10">
                  <c:v>20</c:v>
                </c:pt>
              </c:numCache>
            </c:numRef>
          </c:val>
          <c:extLst>
            <c:ext xmlns:c16="http://schemas.microsoft.com/office/drawing/2014/chart" uri="{C3380CC4-5D6E-409C-BE32-E72D297353CC}">
              <c16:uniqueId val="{00000000-9156-4449-8226-737FF40EF60C}"/>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0"/>
        <c:majorTickMark val="out"/>
        <c:minorTickMark val="none"/>
        <c:tickLblPos val="nextTo"/>
        <c:txPr>
          <a:bodyPr horzOverflow="overflow" anchor="ctr" anchorCtr="1"/>
          <a:lstStyle/>
          <a:p>
            <a:pPr algn="ctr" rtl="0">
              <a:defRPr sz="1400">
                <a:solidFill>
                  <a:schemeClr val="tx1"/>
                </a:solidFill>
                <a:latin typeface="BIZ UDゴシック"/>
                <a:ea typeface="BIZ UDゴシック"/>
              </a:defRPr>
            </a:pPr>
            <a:endParaRPr lang="ja-JP" altLang="en-US"/>
          </a:p>
        </c:txPr>
        <c:crossAx val="2"/>
        <c:crosses val="autoZero"/>
        <c:auto val="1"/>
        <c:lblAlgn val="ctr"/>
        <c:lblOffset val="100"/>
        <c:noMultiLvlLbl val="0"/>
      </c:catAx>
      <c:valAx>
        <c:axId val="2"/>
        <c:scaling>
          <c:orientation val="minMax"/>
          <c:max val="100"/>
        </c:scaling>
        <c:delete val="0"/>
        <c:axPos val="l"/>
        <c:majorGridlines/>
        <c:numFmt formatCode="General" sourceLinked="1"/>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1"/>
        <c:crosses val="autoZero"/>
        <c:crossBetween val="between"/>
      </c:valAx>
    </c:plotArea>
    <c:plotVisOnly val="1"/>
    <c:dispBlanksAs val="gap"/>
    <c:showDLblsOverMax val="0"/>
  </c:chart>
  <c:spPr>
    <a:effectLst>
      <a:glow rad="101600">
        <a:schemeClr val="accent1">
          <a:satMod val="175000"/>
          <a:alpha val="40000"/>
        </a:schemeClr>
      </a:glow>
    </a:effectLst>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133" l="0.70000000000000062" r="0.70000000000000062" t="0.75000000000000133" header="0.30000000000000032" footer="0.30000000000000032"/>
    <c:pageSetup orientation="portrait"/>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0898930734841"/>
          <c:y val="0.14626291600621671"/>
          <c:w val="0.82308283654822156"/>
          <c:h val="0.75937670324611661"/>
        </c:manualLayout>
      </c:layout>
      <c:barChart>
        <c:barDir val="col"/>
        <c:grouping val="clustered"/>
        <c:varyColors val="0"/>
        <c:ser>
          <c:idx val="3"/>
          <c:order val="0"/>
          <c:tx>
            <c:strRef>
              <c:f>'[1]★分析（工賃の状況）'!$D$68</c:f>
              <c:strCache>
                <c:ptCount val="1"/>
                <c:pt idx="0">
                  <c:v>月額</c:v>
                </c:pt>
              </c:strCache>
            </c:strRef>
          </c:tx>
          <c:spPr>
            <a:solidFill>
              <a:schemeClr val="accent4"/>
            </a:solidFill>
            <a:ln>
              <a:noFill/>
            </a:ln>
            <a:effectLst/>
          </c:spPr>
          <c:invertIfNegative val="0"/>
          <c:cat>
            <c:strRef>
              <c:f>'[1]★分析（工賃の状況）'!$B$69:$B$74</c:f>
              <c:strCache>
                <c:ptCount val="6"/>
                <c:pt idx="0">
                  <c:v>10人未満</c:v>
                </c:pt>
                <c:pt idx="1">
                  <c:v>10～19人</c:v>
                </c:pt>
                <c:pt idx="2">
                  <c:v>20～29人</c:v>
                </c:pt>
                <c:pt idx="3">
                  <c:v>30～39人</c:v>
                </c:pt>
                <c:pt idx="4">
                  <c:v>40～49人</c:v>
                </c:pt>
                <c:pt idx="5">
                  <c:v>50人以上</c:v>
                </c:pt>
              </c:strCache>
            </c:strRef>
          </c:cat>
          <c:val>
            <c:numRef>
              <c:f>'[1]★分析（工賃の状況）'!$D$69:$D$74</c:f>
              <c:numCache>
                <c:formatCode>General</c:formatCode>
                <c:ptCount val="6"/>
                <c:pt idx="0">
                  <c:v>15242</c:v>
                </c:pt>
                <c:pt idx="1">
                  <c:v>20854</c:v>
                </c:pt>
                <c:pt idx="2">
                  <c:v>25972</c:v>
                </c:pt>
                <c:pt idx="3">
                  <c:v>30907</c:v>
                </c:pt>
                <c:pt idx="4">
                  <c:v>26126</c:v>
                </c:pt>
                <c:pt idx="5">
                  <c:v>23342</c:v>
                </c:pt>
              </c:numCache>
            </c:numRef>
          </c:val>
          <c:extLst>
            <c:ext xmlns:c16="http://schemas.microsoft.com/office/drawing/2014/chart" uri="{C3380CC4-5D6E-409C-BE32-E72D297353CC}">
              <c16:uniqueId val="{00000000-F6DE-423F-8199-CCB2442BF0BA}"/>
            </c:ext>
          </c:extLst>
        </c:ser>
        <c:dLbls>
          <c:showLegendKey val="0"/>
          <c:showVal val="0"/>
          <c:showCatName val="0"/>
          <c:showSerName val="0"/>
          <c:showPercent val="0"/>
          <c:showBubbleSize val="0"/>
        </c:dLbls>
        <c:gapWidth val="150"/>
        <c:axId val="1"/>
        <c:axId val="2"/>
      </c:barChart>
      <c:lineChart>
        <c:grouping val="standard"/>
        <c:varyColors val="0"/>
        <c:ser>
          <c:idx val="4"/>
          <c:order val="1"/>
          <c:tx>
            <c:v>#REF!</c:v>
          </c:tx>
          <c:spPr>
            <a:ln w="28575" cap="rnd" cmpd="sng" algn="ctr">
              <a:solidFill>
                <a:schemeClr val="accent5">
                  <a:shade val="95000"/>
                  <a:satMod val="105000"/>
                </a:schemeClr>
              </a:solidFill>
              <a:prstDash val="solid"/>
              <a:round/>
            </a:ln>
            <a:effectLst/>
          </c:spPr>
          <c:marker>
            <c:symbol val="circle"/>
            <c:size val="7"/>
            <c:spPr>
              <a:solidFill>
                <a:schemeClr val="accent5"/>
              </a:solidFill>
              <a:ln w="9525" cap="flat" cmpd="sng" algn="ctr">
                <a:solidFill>
                  <a:schemeClr val="accent5">
                    <a:shade val="95000"/>
                    <a:satMod val="105000"/>
                  </a:schemeClr>
                </a:solidFill>
                <a:prstDash val="solid"/>
                <a:round/>
              </a:ln>
              <a:effectLst/>
            </c:spPr>
          </c:marker>
          <c:cat>
            <c:strRef>
              <c:f>'[1]★分析（工賃の状況）'!$B$69:$B$74</c:f>
              <c:strCache>
                <c:ptCount val="6"/>
                <c:pt idx="0">
                  <c:v>10人未満</c:v>
                </c:pt>
                <c:pt idx="1">
                  <c:v>10～19人</c:v>
                </c:pt>
                <c:pt idx="2">
                  <c:v>20～29人</c:v>
                </c:pt>
                <c:pt idx="3">
                  <c:v>30～39人</c:v>
                </c:pt>
                <c:pt idx="4">
                  <c:v>40～49人</c:v>
                </c:pt>
                <c:pt idx="5">
                  <c:v>50人以上</c:v>
                </c:pt>
              </c:strCache>
            </c:strRef>
          </c:cat>
          <c:val>
            <c:numLit>
              <c:formatCode>General</c:formatCode>
              <c:ptCount val="1"/>
              <c:pt idx="0">
                <c:v>0</c:v>
              </c:pt>
            </c:numLit>
          </c:val>
          <c:smooth val="0"/>
          <c:extLst>
            <c:ext xmlns:c16="http://schemas.microsoft.com/office/drawing/2014/chart" uri="{C3380CC4-5D6E-409C-BE32-E72D297353CC}">
              <c16:uniqueId val="{00000001-F6DE-423F-8199-CCB2442BF0BA}"/>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horzOverflow="overflow" wrap="square" anchor="ctr" anchorCtr="1"/>
          <a:lstStyle/>
          <a:p>
            <a:pPr algn="ctr" rtl="0">
              <a:defRPr sz="1600" b="0" i="0" u="none" strike="noStrike" kern="1200" baseline="0">
                <a:solidFill>
                  <a:schemeClr val="tx1"/>
                </a:solidFill>
                <a:latin typeface="BIZ UDゴシック"/>
                <a:ea typeface="BIZ UDゴシック"/>
                <a:cs typeface="+mn-cs"/>
              </a:defRPr>
            </a:pPr>
            <a:endParaRPr lang="ja-JP" altLang="en-US"/>
          </a:p>
        </c:txPr>
        <c:crossAx val="2"/>
        <c:crosses val="autoZero"/>
        <c:auto val="1"/>
        <c:lblAlgn val="ctr"/>
        <c:lblOffset val="100"/>
        <c:noMultiLvlLbl val="0"/>
      </c:catAx>
      <c:valAx>
        <c:axId val="2"/>
        <c:scaling>
          <c:orientation val="minMax"/>
          <c:max val="30000"/>
        </c:scaling>
        <c:delete val="0"/>
        <c:axPos val="l"/>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horzOverflow="overflow" wrap="square" anchor="ctr" anchorCtr="1"/>
          <a:lstStyle/>
          <a:p>
            <a:pPr algn="ctr" rtl="0">
              <a:defRPr sz="1600" b="0" i="0" u="none" strike="noStrike" kern="1200" baseline="0">
                <a:solidFill>
                  <a:schemeClr val="tx1"/>
                </a:solidFill>
                <a:latin typeface="BIZ UDゴシック"/>
                <a:ea typeface="BIZ UDゴシック"/>
                <a:cs typeface="+mn-cs"/>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one"/>
        <c:crossAx val="12"/>
        <c:crosses val="autoZero"/>
        <c:auto val="1"/>
        <c:lblAlgn val="ctr"/>
        <c:lblOffset val="100"/>
        <c:noMultiLvlLbl val="0"/>
      </c:catAx>
      <c:valAx>
        <c:axId val="12"/>
        <c:scaling>
          <c:orientation val="minMax"/>
        </c:scaling>
        <c:delete val="1"/>
        <c:axPos val="r"/>
        <c:numFmt formatCode="General" sourceLinked="1"/>
        <c:majorTickMark val="out"/>
        <c:minorTickMark val="none"/>
        <c:tickLblPos val="nextTo"/>
        <c:crossAx val="11"/>
        <c:crosses val="max"/>
        <c:crossBetween val="between"/>
      </c:valAx>
      <c:spPr>
        <a:solidFill>
          <a:schemeClr val="bg1"/>
        </a:solidFill>
        <a:ln>
          <a:noFill/>
        </a:ln>
        <a:effectLst/>
      </c:spPr>
    </c:plotArea>
    <c:legend>
      <c:legendPos val="r"/>
      <c:legendEntry>
        <c:idx val="1"/>
        <c:delete val="1"/>
      </c:legendEntry>
      <c:layout>
        <c:manualLayout>
          <c:xMode val="edge"/>
          <c:yMode val="edge"/>
          <c:x val="0.78804572884142221"/>
          <c:y val="2.4953806042782033E-2"/>
          <c:w val="0.13209560411745605"/>
          <c:h val="0.11139347045941048"/>
        </c:manualLayout>
      </c:layout>
      <c:overlay val="0"/>
      <c:spPr>
        <a:solidFill>
          <a:schemeClr val="lt1"/>
        </a:solidFill>
        <a:ln>
          <a:noFill/>
        </a:ln>
        <a:effectLst/>
      </c:spPr>
      <c:txPr>
        <a:bodyPr rot="0" horzOverflow="overflow" wrap="square" anchor="ctr" anchorCtr="1"/>
        <a:lstStyle/>
        <a:p>
          <a:pPr algn="l" rtl="0">
            <a:defRPr sz="1600" b="0" i="0" u="none" strike="noStrike" kern="1200" baseline="0">
              <a:solidFill>
                <a:schemeClr val="tx1"/>
              </a:solidFill>
              <a:latin typeface="BIZ UDゴシック"/>
              <a:ea typeface="BIZ UDゴシック"/>
              <a:cs typeface="+mn-cs"/>
            </a:defRPr>
          </a:pPr>
          <a:endParaRPr lang="ja-JP" altLang="en-US"/>
        </a:p>
      </c:txPr>
    </c:legend>
    <c:plotVisOnly val="1"/>
    <c:dispBlanksAs val="gap"/>
    <c:showDLblsOverMax val="0"/>
  </c:chart>
  <c:spPr>
    <a:solidFill>
      <a:schemeClr val="bg1"/>
    </a:solidFill>
    <a:ln w="9525" cap="flat" cmpd="sng" algn="ctr">
      <a:solidFill>
        <a:schemeClr val="accent1">
          <a:alpha val="99000"/>
        </a:schemeClr>
      </a:solidFill>
      <a:prstDash val="solid"/>
      <a:round/>
    </a:ln>
    <a:effectLst>
      <a:glow rad="101600">
        <a:schemeClr val="accent1">
          <a:satMod val="175000"/>
          <a:alpha val="40000"/>
        </a:schemeClr>
      </a:glow>
    </a:effectLst>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133" l="0.70000000000000062" r="0.70000000000000062" t="0.75000000000000133" header="0.30000000000000032" footer="0.30000000000000032"/>
    <c:pageSetup orientation="portrait"/>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9401422989292"/>
          <c:y val="5.7313902163711544E-2"/>
          <c:w val="0.81108325413824711"/>
          <c:h val="0.76975489176154654"/>
        </c:manualLayout>
      </c:layout>
      <c:barChart>
        <c:barDir val="col"/>
        <c:grouping val="clustered"/>
        <c:varyColors val="0"/>
        <c:ser>
          <c:idx val="4"/>
          <c:order val="0"/>
          <c:tx>
            <c:strRef>
              <c:f>'[1]★分析（工賃の状況）'!$C$82</c:f>
              <c:strCache>
                <c:ptCount val="1"/>
                <c:pt idx="0">
                  <c:v>利用者数</c:v>
                </c:pt>
              </c:strCache>
            </c:strRef>
          </c:tx>
          <c:spPr>
            <a:solidFill>
              <a:srgbClr val="8064A2"/>
            </a:solidFill>
          </c:spPr>
          <c:invertIfNegative val="0"/>
          <c:cat>
            <c:strRef>
              <c:f>'[1]★分析（工賃の状況）'!$B$83:$B$87</c:f>
              <c:strCache>
                <c:ptCount val="5"/>
                <c:pt idx="0">
                  <c:v>身体障害者</c:v>
                </c:pt>
                <c:pt idx="1">
                  <c:v>知的障害者</c:v>
                </c:pt>
                <c:pt idx="2">
                  <c:v>精神障害者</c:v>
                </c:pt>
                <c:pt idx="3">
                  <c:v>発達障害者</c:v>
                </c:pt>
                <c:pt idx="4">
                  <c:v>その他</c:v>
                </c:pt>
              </c:strCache>
            </c:strRef>
          </c:cat>
          <c:val>
            <c:numRef>
              <c:f>'[1]★分析（工賃の状況）'!$C$83:$C$87</c:f>
              <c:numCache>
                <c:formatCode>General</c:formatCode>
                <c:ptCount val="5"/>
                <c:pt idx="0">
                  <c:v>1284</c:v>
                </c:pt>
                <c:pt idx="1">
                  <c:v>3875</c:v>
                </c:pt>
                <c:pt idx="2">
                  <c:v>4792</c:v>
                </c:pt>
                <c:pt idx="3">
                  <c:v>425</c:v>
                </c:pt>
                <c:pt idx="4">
                  <c:v>170</c:v>
                </c:pt>
              </c:numCache>
            </c:numRef>
          </c:val>
          <c:extLst>
            <c:ext xmlns:c16="http://schemas.microsoft.com/office/drawing/2014/chart" uri="{C3380CC4-5D6E-409C-BE32-E72D297353CC}">
              <c16:uniqueId val="{00000000-A86C-4BFF-B6FF-E4A208D73158}"/>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0"/>
        <c:majorTickMark val="out"/>
        <c:minorTickMark val="none"/>
        <c:tickLblPos val="nextTo"/>
        <c:txPr>
          <a:bodyPr horzOverflow="overflow" anchor="ctr" anchorCtr="1"/>
          <a:lstStyle/>
          <a:p>
            <a:pPr algn="ctr" rtl="0">
              <a:defRPr sz="1600">
                <a:solidFill>
                  <a:schemeClr val="tx1"/>
                </a:solidFill>
              </a:defRPr>
            </a:pPr>
            <a:endParaRPr lang="ja-JP" altLang="en-US"/>
          </a:p>
        </c:txPr>
        <c:crossAx val="2"/>
        <c:crosses val="autoZero"/>
        <c:auto val="1"/>
        <c:lblAlgn val="ctr"/>
        <c:lblOffset val="100"/>
        <c:noMultiLvlLbl val="0"/>
      </c:catAx>
      <c:valAx>
        <c:axId val="2"/>
        <c:scaling>
          <c:orientation val="minMax"/>
          <c:max val="5000"/>
          <c:min val="0"/>
        </c:scaling>
        <c:delete val="0"/>
        <c:axPos val="l"/>
        <c:majorGridlines/>
        <c:numFmt formatCode="General" sourceLinked="1"/>
        <c:majorTickMark val="out"/>
        <c:minorTickMark val="none"/>
        <c:tickLblPos val="nextTo"/>
        <c:txPr>
          <a:bodyPr horzOverflow="overflow" anchor="ctr" anchorCtr="1"/>
          <a:lstStyle/>
          <a:p>
            <a:pPr algn="ctr" rtl="0">
              <a:defRPr sz="1600">
                <a:solidFill>
                  <a:schemeClr val="tx1"/>
                </a:solidFill>
              </a:defRPr>
            </a:pPr>
            <a:endParaRPr lang="ja-JP" altLang="en-US"/>
          </a:p>
        </c:txPr>
        <c:crossAx val="1"/>
        <c:crosses val="autoZero"/>
        <c:crossBetween val="between"/>
        <c:majorUnit val="1000"/>
      </c:valAx>
    </c:plotArea>
    <c:plotVisOnly val="1"/>
    <c:dispBlanksAs val="gap"/>
    <c:showDLblsOverMax val="0"/>
  </c:chart>
  <c:spPr>
    <a:effectLst>
      <a:glow rad="101600">
        <a:schemeClr val="accent1">
          <a:satMod val="175000"/>
          <a:alpha val="40000"/>
        </a:schemeClr>
      </a:glow>
    </a:effectLst>
  </c:spPr>
  <c:txPr>
    <a:bodyPr horzOverflow="overflow" anchor="ctr" anchorCtr="1"/>
    <a:lstStyle/>
    <a:p>
      <a:pPr algn="ctr" rtl="0">
        <a:defRPr lang="ja-JP" altLang="en-US" sz="1100">
          <a:solidFill>
            <a:schemeClr val="tx1"/>
          </a:solidFill>
          <a:latin typeface="BIZ UDゴシック"/>
          <a:ea typeface="BIZ UDゴシック"/>
        </a:defRPr>
      </a:pPr>
      <a:endParaRPr lang="ja-JP" altLang="en-US"/>
    </a:p>
  </c:txPr>
  <c:printSettings>
    <c:headerFooter/>
    <c:pageMargins b="0.75000000000000133" l="0.70000000000000062" r="0.70000000000000062" t="0.75000000000000133" header="0.30000000000000032" footer="0.30000000000000032"/>
    <c:pageSetup orientation="portrait"/>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9401422989292"/>
          <c:y val="5.7313902163711544E-2"/>
          <c:w val="0.81108325413824711"/>
          <c:h val="0.76975489176154654"/>
        </c:manualLayout>
      </c:layout>
      <c:barChart>
        <c:barDir val="col"/>
        <c:grouping val="clustered"/>
        <c:varyColors val="0"/>
        <c:ser>
          <c:idx val="4"/>
          <c:order val="0"/>
          <c:tx>
            <c:strRef>
              <c:f>'[1]★分析（工賃の状況）'!$C$95</c:f>
              <c:strCache>
                <c:ptCount val="1"/>
                <c:pt idx="0">
                  <c:v>利用者数</c:v>
                </c:pt>
              </c:strCache>
            </c:strRef>
          </c:tx>
          <c:spPr>
            <a:solidFill>
              <a:srgbClr val="8064A2"/>
            </a:solidFill>
          </c:spPr>
          <c:invertIfNegative val="0"/>
          <c:cat>
            <c:strRef>
              <c:f>'[1]★分析（工賃の状況）'!$B$96:$B$102</c:f>
              <c:strCache>
                <c:ptCount val="7"/>
                <c:pt idx="0">
                  <c:v>18歳未満</c:v>
                </c:pt>
                <c:pt idx="1">
                  <c:v>18～24歳</c:v>
                </c:pt>
                <c:pt idx="2">
                  <c:v>25～34歳</c:v>
                </c:pt>
                <c:pt idx="3">
                  <c:v>35～44歳</c:v>
                </c:pt>
                <c:pt idx="4">
                  <c:v>45～54歳</c:v>
                </c:pt>
                <c:pt idx="5">
                  <c:v>55～64歳</c:v>
                </c:pt>
                <c:pt idx="6">
                  <c:v>65歳以上</c:v>
                </c:pt>
              </c:strCache>
            </c:strRef>
          </c:cat>
          <c:val>
            <c:numRef>
              <c:f>'[1]★分析（工賃の状況）'!$C$96:$C$102</c:f>
              <c:numCache>
                <c:formatCode>General</c:formatCode>
                <c:ptCount val="7"/>
                <c:pt idx="0">
                  <c:v>9</c:v>
                </c:pt>
                <c:pt idx="1">
                  <c:v>1000</c:v>
                </c:pt>
                <c:pt idx="2">
                  <c:v>1965</c:v>
                </c:pt>
                <c:pt idx="3">
                  <c:v>1953</c:v>
                </c:pt>
                <c:pt idx="4">
                  <c:v>2426</c:v>
                </c:pt>
                <c:pt idx="5">
                  <c:v>1887</c:v>
                </c:pt>
                <c:pt idx="6">
                  <c:v>1306</c:v>
                </c:pt>
              </c:numCache>
            </c:numRef>
          </c:val>
          <c:extLst>
            <c:ext xmlns:c16="http://schemas.microsoft.com/office/drawing/2014/chart" uri="{C3380CC4-5D6E-409C-BE32-E72D297353CC}">
              <c16:uniqueId val="{00000000-8190-4409-BAD6-CD13252B1DEE}"/>
            </c:ext>
          </c:extLst>
        </c:ser>
        <c:dLbls>
          <c:showLegendKey val="0"/>
          <c:showVal val="0"/>
          <c:showCatName val="0"/>
          <c:showSerName val="0"/>
          <c:showPercent val="0"/>
          <c:showBubbleSize val="0"/>
        </c:dLbls>
        <c:gapWidth val="120"/>
        <c:axId val="1"/>
        <c:axId val="2"/>
      </c:barChart>
      <c:catAx>
        <c:axId val="1"/>
        <c:scaling>
          <c:orientation val="minMax"/>
        </c:scaling>
        <c:delete val="0"/>
        <c:axPos val="b"/>
        <c:numFmt formatCode="General" sourceLinked="0"/>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2"/>
        <c:crosses val="autoZero"/>
        <c:auto val="1"/>
        <c:lblAlgn val="ctr"/>
        <c:lblOffset val="100"/>
        <c:noMultiLvlLbl val="0"/>
      </c:catAx>
      <c:valAx>
        <c:axId val="2"/>
        <c:scaling>
          <c:orientation val="minMax"/>
          <c:max val="2500"/>
          <c:min val="0"/>
        </c:scaling>
        <c:delete val="0"/>
        <c:axPos val="l"/>
        <c:majorGridlines/>
        <c:numFmt formatCode="General" sourceLinked="1"/>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1"/>
        <c:crosses val="autoZero"/>
        <c:crossBetween val="between"/>
        <c:majorUnit val="500"/>
      </c:valAx>
    </c:plotArea>
    <c:plotVisOnly val="1"/>
    <c:dispBlanksAs val="gap"/>
    <c:showDLblsOverMax val="0"/>
  </c:chart>
  <c:spPr>
    <a:effectLst>
      <a:glow rad="101600">
        <a:schemeClr val="accent1">
          <a:satMod val="175000"/>
          <a:alpha val="40000"/>
        </a:schemeClr>
      </a:glow>
    </a:effectLst>
  </c:spPr>
  <c:txPr>
    <a:bodyPr horzOverflow="overflow" anchor="ctr" anchorCtr="1"/>
    <a:lstStyle/>
    <a:p>
      <a:pPr algn="ctr" rtl="0">
        <a:defRPr lang="ja-JP" altLang="en-US" sz="1100">
          <a:solidFill>
            <a:schemeClr val="tx1"/>
          </a:solidFill>
        </a:defRPr>
      </a:pPr>
      <a:endParaRPr lang="ja-JP" altLang="en-US"/>
    </a:p>
  </c:txPr>
  <c:printSettings>
    <c:headerFooter/>
    <c:pageMargins b="0.75000000000000133" l="0.70000000000000062" r="0.70000000000000062" t="0.75000000000000133"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9401422989292"/>
          <c:y val="5.7313902163711544E-2"/>
          <c:w val="0.81108325413824711"/>
          <c:h val="0.76975489176154654"/>
        </c:manualLayout>
      </c:layout>
      <c:barChart>
        <c:barDir val="col"/>
        <c:grouping val="clustered"/>
        <c:varyColors val="0"/>
        <c:ser>
          <c:idx val="4"/>
          <c:order val="0"/>
          <c:tx>
            <c:strRef>
              <c:f>'[1]★分析（工賃の状況）'!$C$108</c:f>
              <c:strCache>
                <c:ptCount val="1"/>
                <c:pt idx="0">
                  <c:v>利用者数</c:v>
                </c:pt>
              </c:strCache>
            </c:strRef>
          </c:tx>
          <c:spPr>
            <a:solidFill>
              <a:srgbClr val="8064A2"/>
            </a:solidFill>
          </c:spPr>
          <c:invertIfNegative val="0"/>
          <c:cat>
            <c:strRef>
              <c:f>'[1]★分析（工賃の状況）'!$B$109:$B$111</c:f>
              <c:strCache>
                <c:ptCount val="3"/>
                <c:pt idx="0">
                  <c:v>独居</c:v>
                </c:pt>
                <c:pt idx="1">
                  <c:v>家族と同居</c:v>
                </c:pt>
                <c:pt idx="2">
                  <c:v>施設入所等</c:v>
                </c:pt>
              </c:strCache>
            </c:strRef>
          </c:cat>
          <c:val>
            <c:numRef>
              <c:f>'[1]★分析（工賃の状況）'!$C$109:$C$111</c:f>
              <c:numCache>
                <c:formatCode>General</c:formatCode>
                <c:ptCount val="3"/>
                <c:pt idx="0">
                  <c:v>2389</c:v>
                </c:pt>
                <c:pt idx="1">
                  <c:v>6292</c:v>
                </c:pt>
                <c:pt idx="2">
                  <c:v>1865</c:v>
                </c:pt>
              </c:numCache>
            </c:numRef>
          </c:val>
          <c:extLst>
            <c:ext xmlns:c16="http://schemas.microsoft.com/office/drawing/2014/chart" uri="{C3380CC4-5D6E-409C-BE32-E72D297353CC}">
              <c16:uniqueId val="{00000000-1E14-4C11-B417-22B5BEAE1BBD}"/>
            </c:ext>
          </c:extLst>
        </c:ser>
        <c:dLbls>
          <c:showLegendKey val="0"/>
          <c:showVal val="0"/>
          <c:showCatName val="0"/>
          <c:showSerName val="0"/>
          <c:showPercent val="0"/>
          <c:showBubbleSize val="0"/>
        </c:dLbls>
        <c:gapWidth val="184"/>
        <c:axId val="1"/>
        <c:axId val="2"/>
      </c:barChart>
      <c:catAx>
        <c:axId val="1"/>
        <c:scaling>
          <c:orientation val="minMax"/>
        </c:scaling>
        <c:delete val="0"/>
        <c:axPos val="b"/>
        <c:numFmt formatCode="General" sourceLinked="0"/>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2"/>
        <c:crosses val="autoZero"/>
        <c:auto val="1"/>
        <c:lblAlgn val="ctr"/>
        <c:lblOffset val="100"/>
        <c:noMultiLvlLbl val="0"/>
      </c:catAx>
      <c:valAx>
        <c:axId val="2"/>
        <c:scaling>
          <c:orientation val="minMax"/>
          <c:max val="7000"/>
          <c:min val="1000"/>
        </c:scaling>
        <c:delete val="0"/>
        <c:axPos val="l"/>
        <c:majorGridlines/>
        <c:numFmt formatCode="General" sourceLinked="1"/>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1"/>
        <c:crosses val="autoZero"/>
        <c:crossBetween val="between"/>
        <c:majorUnit val="1000"/>
      </c:valAx>
    </c:plotArea>
    <c:plotVisOnly val="1"/>
    <c:dispBlanksAs val="gap"/>
    <c:showDLblsOverMax val="0"/>
  </c:chart>
  <c:spPr>
    <a:effectLst>
      <a:glow rad="101600">
        <a:schemeClr val="accent1">
          <a:satMod val="175000"/>
          <a:alpha val="40000"/>
        </a:schemeClr>
      </a:glow>
    </a:effectLst>
  </c:spPr>
  <c:txPr>
    <a:bodyPr horzOverflow="overflow" anchor="ctr" anchorCtr="1"/>
    <a:lstStyle/>
    <a:p>
      <a:pPr algn="ctr" rtl="0">
        <a:defRPr lang="ja-JP" altLang="en-US" sz="1100">
          <a:solidFill>
            <a:schemeClr val="tx1"/>
          </a:solidFill>
        </a:defRPr>
      </a:pPr>
      <a:endParaRPr lang="ja-JP" altLang="en-US"/>
    </a:p>
  </c:txPr>
  <c:printSettings>
    <c:headerFooter/>
    <c:pageMargins b="0.75000000000000133" l="0.70000000000000062" r="0.70000000000000062" t="0.7500000000000013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9401422989292"/>
          <c:y val="5.7313902163711544E-2"/>
          <c:w val="0.81108325413824711"/>
          <c:h val="0.76975489176154654"/>
        </c:manualLayout>
      </c:layout>
      <c:barChart>
        <c:barDir val="col"/>
        <c:grouping val="clustered"/>
        <c:varyColors val="0"/>
        <c:ser>
          <c:idx val="4"/>
          <c:order val="0"/>
          <c:tx>
            <c:strRef>
              <c:f>'[1]★分析（工賃の状況）'!$C$116</c:f>
              <c:strCache>
                <c:ptCount val="1"/>
                <c:pt idx="0">
                  <c:v>利用者数</c:v>
                </c:pt>
              </c:strCache>
            </c:strRef>
          </c:tx>
          <c:spPr>
            <a:solidFill>
              <a:srgbClr val="8064A2"/>
            </a:solidFill>
          </c:spPr>
          <c:invertIfNegative val="0"/>
          <c:cat>
            <c:strRef>
              <c:f>'[1]★分析（工賃の状況）'!$B$117:$B$123</c:f>
              <c:strCache>
                <c:ptCount val="7"/>
                <c:pt idx="0">
                  <c:v>区分１</c:v>
                </c:pt>
                <c:pt idx="1">
                  <c:v>区分２</c:v>
                </c:pt>
                <c:pt idx="2">
                  <c:v>区分３</c:v>
                </c:pt>
                <c:pt idx="3">
                  <c:v>区分４</c:v>
                </c:pt>
                <c:pt idx="4">
                  <c:v>区分５</c:v>
                </c:pt>
                <c:pt idx="5">
                  <c:v>区分６</c:v>
                </c:pt>
                <c:pt idx="6">
                  <c:v>非該当</c:v>
                </c:pt>
              </c:strCache>
            </c:strRef>
          </c:cat>
          <c:val>
            <c:numRef>
              <c:f>'[1]★分析（工賃の状況）'!$C$117:$C$123</c:f>
              <c:numCache>
                <c:formatCode>General</c:formatCode>
                <c:ptCount val="7"/>
                <c:pt idx="0">
                  <c:v>110</c:v>
                </c:pt>
                <c:pt idx="1">
                  <c:v>1309</c:v>
                </c:pt>
                <c:pt idx="2">
                  <c:v>1677</c:v>
                </c:pt>
                <c:pt idx="3">
                  <c:v>1278</c:v>
                </c:pt>
                <c:pt idx="4">
                  <c:v>360</c:v>
                </c:pt>
                <c:pt idx="5">
                  <c:v>112</c:v>
                </c:pt>
                <c:pt idx="6">
                  <c:v>5700</c:v>
                </c:pt>
              </c:numCache>
            </c:numRef>
          </c:val>
          <c:extLst>
            <c:ext xmlns:c16="http://schemas.microsoft.com/office/drawing/2014/chart" uri="{C3380CC4-5D6E-409C-BE32-E72D297353CC}">
              <c16:uniqueId val="{00000000-A8F0-45A8-BDFF-E39E650E9A86}"/>
            </c:ext>
          </c:extLst>
        </c:ser>
        <c:dLbls>
          <c:showLegendKey val="0"/>
          <c:showVal val="0"/>
          <c:showCatName val="0"/>
          <c:showSerName val="0"/>
          <c:showPercent val="0"/>
          <c:showBubbleSize val="0"/>
        </c:dLbls>
        <c:gapWidth val="120"/>
        <c:axId val="1"/>
        <c:axId val="2"/>
      </c:barChart>
      <c:catAx>
        <c:axId val="1"/>
        <c:scaling>
          <c:orientation val="minMax"/>
        </c:scaling>
        <c:delete val="0"/>
        <c:axPos val="b"/>
        <c:numFmt formatCode="General" sourceLinked="0"/>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2"/>
        <c:crosses val="autoZero"/>
        <c:auto val="1"/>
        <c:lblAlgn val="ctr"/>
        <c:lblOffset val="100"/>
        <c:noMultiLvlLbl val="0"/>
      </c:catAx>
      <c:valAx>
        <c:axId val="2"/>
        <c:scaling>
          <c:orientation val="minMax"/>
          <c:max val="6000"/>
          <c:min val="0"/>
        </c:scaling>
        <c:delete val="0"/>
        <c:axPos val="l"/>
        <c:majorGridlines/>
        <c:numFmt formatCode="General" sourceLinked="1"/>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1"/>
        <c:crosses val="autoZero"/>
        <c:crossBetween val="between"/>
        <c:majorUnit val="1000"/>
      </c:valAx>
    </c:plotArea>
    <c:plotVisOnly val="1"/>
    <c:dispBlanksAs val="gap"/>
    <c:showDLblsOverMax val="0"/>
  </c:chart>
  <c:spPr>
    <a:effectLst>
      <a:glow rad="101600">
        <a:schemeClr val="accent1">
          <a:satMod val="175000"/>
          <a:alpha val="40000"/>
        </a:schemeClr>
      </a:glow>
    </a:effectLst>
  </c:spPr>
  <c:txPr>
    <a:bodyPr horzOverflow="overflow" anchor="ctr" anchorCtr="1"/>
    <a:lstStyle/>
    <a:p>
      <a:pPr algn="ctr" rtl="0">
        <a:defRPr lang="ja-JP" altLang="en-US" sz="1100">
          <a:solidFill>
            <a:schemeClr val="tx1"/>
          </a:solidFill>
        </a:defRPr>
      </a:pPr>
      <a:endParaRPr lang="ja-JP" altLang="en-US"/>
    </a:p>
  </c:txPr>
  <c:printSettings>
    <c:headerFooter/>
    <c:pageMargins b="0.75000000000000133" l="0.70000000000000062" r="0.70000000000000062" t="0.7500000000000013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34562930025812"/>
          <c:y val="0.12719227401319536"/>
          <c:w val="0.80642390734909264"/>
          <c:h val="0.73902255107972326"/>
        </c:manualLayout>
      </c:layout>
      <c:barChart>
        <c:barDir val="col"/>
        <c:grouping val="clustered"/>
        <c:varyColors val="0"/>
        <c:ser>
          <c:idx val="3"/>
          <c:order val="0"/>
          <c:tx>
            <c:strRef>
              <c:f>'[1]★分析（工賃の状況）'!$D$68</c:f>
              <c:strCache>
                <c:ptCount val="1"/>
                <c:pt idx="0">
                  <c:v>月額</c:v>
                </c:pt>
              </c:strCache>
            </c:strRef>
          </c:tx>
          <c:spPr>
            <a:ln>
              <a:solidFill>
                <a:schemeClr val="tx1"/>
              </a:solidFill>
            </a:ln>
          </c:spPr>
          <c:invertIfNegative val="0"/>
          <c:cat>
            <c:strRef>
              <c:f>'[1]★分析（工賃の状況）'!$B$197:$B$203</c:f>
              <c:strCache>
                <c:ptCount val="7"/>
                <c:pt idx="0">
                  <c:v>広島</c:v>
                </c:pt>
                <c:pt idx="1">
                  <c:v>広島西</c:v>
                </c:pt>
                <c:pt idx="2">
                  <c:v>呉</c:v>
                </c:pt>
                <c:pt idx="3">
                  <c:v>広島中央</c:v>
                </c:pt>
                <c:pt idx="4">
                  <c:v>尾三</c:v>
                </c:pt>
                <c:pt idx="5">
                  <c:v>福山・府中</c:v>
                </c:pt>
                <c:pt idx="6">
                  <c:v>備北</c:v>
                </c:pt>
              </c:strCache>
            </c:strRef>
          </c:cat>
          <c:val>
            <c:numRef>
              <c:f>'[1]★分析（工賃の状況）'!$D$197:$D$203</c:f>
              <c:numCache>
                <c:formatCode>General</c:formatCode>
                <c:ptCount val="7"/>
                <c:pt idx="0">
                  <c:v>25027</c:v>
                </c:pt>
                <c:pt idx="1">
                  <c:v>23663</c:v>
                </c:pt>
                <c:pt idx="2">
                  <c:v>23164</c:v>
                </c:pt>
                <c:pt idx="3">
                  <c:v>25564</c:v>
                </c:pt>
                <c:pt idx="4">
                  <c:v>30461</c:v>
                </c:pt>
                <c:pt idx="5">
                  <c:v>25368</c:v>
                </c:pt>
                <c:pt idx="6">
                  <c:v>30360</c:v>
                </c:pt>
              </c:numCache>
            </c:numRef>
          </c:val>
          <c:extLst>
            <c:ext xmlns:c16="http://schemas.microsoft.com/office/drawing/2014/chart" uri="{C3380CC4-5D6E-409C-BE32-E72D297353CC}">
              <c16:uniqueId val="{00000000-44BD-44F2-B427-B07FA9500B07}"/>
            </c:ext>
          </c:extLst>
        </c:ser>
        <c:dLbls>
          <c:showLegendKey val="0"/>
          <c:showVal val="0"/>
          <c:showCatName val="0"/>
          <c:showSerName val="0"/>
          <c:showPercent val="0"/>
          <c:showBubbleSize val="0"/>
        </c:dLbls>
        <c:gapWidth val="150"/>
        <c:axId val="1"/>
        <c:axId val="2"/>
      </c:barChart>
      <c:lineChart>
        <c:grouping val="standard"/>
        <c:varyColors val="0"/>
        <c:ser>
          <c:idx val="4"/>
          <c:order val="1"/>
          <c:tx>
            <c:v>#REF!</c:v>
          </c:tx>
          <c:spPr>
            <a:ln>
              <a:solidFill>
                <a:schemeClr val="tx1"/>
              </a:solidFill>
            </a:ln>
          </c:spPr>
          <c:marker>
            <c:symbol val="circle"/>
            <c:size val="7"/>
            <c:spPr>
              <a:solidFill>
                <a:schemeClr val="tx1"/>
              </a:solidFill>
              <a:ln>
                <a:solidFill>
                  <a:schemeClr val="tx1"/>
                </a:solidFill>
              </a:ln>
            </c:spPr>
          </c:marker>
          <c:cat>
            <c:strRef>
              <c:f>'[1]★分析（工賃の状況）'!$B$197:$B$203</c:f>
              <c:strCache>
                <c:ptCount val="7"/>
                <c:pt idx="0">
                  <c:v>広島</c:v>
                </c:pt>
                <c:pt idx="1">
                  <c:v>広島西</c:v>
                </c:pt>
                <c:pt idx="2">
                  <c:v>呉</c:v>
                </c:pt>
                <c:pt idx="3">
                  <c:v>広島中央</c:v>
                </c:pt>
                <c:pt idx="4">
                  <c:v>尾三</c:v>
                </c:pt>
                <c:pt idx="5">
                  <c:v>福山・府中</c:v>
                </c:pt>
                <c:pt idx="6">
                  <c:v>備北</c:v>
                </c:pt>
              </c:strCache>
            </c:strRef>
          </c:cat>
          <c:val>
            <c:numLit>
              <c:formatCode>General</c:formatCode>
              <c:ptCount val="1"/>
              <c:pt idx="0">
                <c:v>0</c:v>
              </c:pt>
            </c:numLit>
          </c:val>
          <c:smooth val="0"/>
          <c:extLst>
            <c:ext xmlns:c16="http://schemas.microsoft.com/office/drawing/2014/chart" uri="{C3380CC4-5D6E-409C-BE32-E72D297353CC}">
              <c16:uniqueId val="{00000001-44BD-44F2-B427-B07FA9500B0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0"/>
        <c:majorTickMark val="out"/>
        <c:minorTickMark val="none"/>
        <c:tickLblPos val="nextTo"/>
        <c:txPr>
          <a:bodyPr horzOverflow="overflow" anchor="ctr" anchorCtr="1"/>
          <a:lstStyle/>
          <a:p>
            <a:pPr algn="ctr" rtl="0">
              <a:defRPr sz="1400">
                <a:solidFill>
                  <a:schemeClr val="tx1"/>
                </a:solidFill>
                <a:latin typeface="BIZ UDゴシック"/>
                <a:ea typeface="BIZ UDゴシック"/>
              </a:defRPr>
            </a:pPr>
            <a:endParaRPr lang="ja-JP" altLang="en-US"/>
          </a:p>
        </c:txPr>
        <c:crossAx val="2"/>
        <c:crosses val="autoZero"/>
        <c:auto val="1"/>
        <c:lblAlgn val="ctr"/>
        <c:lblOffset val="100"/>
        <c:noMultiLvlLbl val="0"/>
      </c:catAx>
      <c:valAx>
        <c:axId val="2"/>
        <c:scaling>
          <c:orientation val="minMax"/>
        </c:scaling>
        <c:delete val="0"/>
        <c:axPos val="l"/>
        <c:majorGridlines/>
        <c:numFmt formatCode="General" sourceLinked="1"/>
        <c:majorTickMark val="out"/>
        <c:minorTickMark val="none"/>
        <c:tickLblPos val="nextTo"/>
        <c:txPr>
          <a:bodyPr horzOverflow="overflow" anchor="ctr" anchorCtr="1"/>
          <a:lstStyle/>
          <a:p>
            <a:pPr algn="ctr" rtl="0">
              <a:defRPr sz="1600">
                <a:solidFill>
                  <a:schemeClr val="tx1"/>
                </a:solidFill>
                <a:latin typeface="BIZ UDゴシック"/>
                <a:ea typeface="BIZ UDゴシック"/>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one"/>
        <c:crossAx val="12"/>
        <c:crosses val="autoZero"/>
        <c:auto val="1"/>
        <c:lblAlgn val="ctr"/>
        <c:lblOffset val="100"/>
        <c:noMultiLvlLbl val="0"/>
      </c:catAx>
      <c:valAx>
        <c:axId val="12"/>
        <c:scaling>
          <c:orientation val="minMax"/>
          <c:max val="350"/>
          <c:min val="0"/>
        </c:scaling>
        <c:delete val="1"/>
        <c:axPos val="r"/>
        <c:numFmt formatCode="General" sourceLinked="1"/>
        <c:majorTickMark val="out"/>
        <c:minorTickMark val="none"/>
        <c:tickLblPos val="nextTo"/>
        <c:crossAx val="11"/>
        <c:crosses val="max"/>
        <c:crossBetween val="between"/>
      </c:valAx>
    </c:plotArea>
    <c:legend>
      <c:legendPos val="r"/>
      <c:legendEntry>
        <c:idx val="1"/>
        <c:delete val="1"/>
      </c:legendEntry>
      <c:layout>
        <c:manualLayout>
          <c:xMode val="edge"/>
          <c:yMode val="edge"/>
          <c:x val="0.73027114417467198"/>
          <c:y val="4.986989290131455E-2"/>
          <c:w val="0.17221747586648936"/>
          <c:h val="0.12940841829800953"/>
        </c:manualLayout>
      </c:layout>
      <c:overlay val="0"/>
      <c:spPr>
        <a:solidFill>
          <a:schemeClr val="lt1"/>
        </a:solidFill>
      </c:spPr>
      <c:txPr>
        <a:bodyPr horzOverflow="overflow" anchor="ctr" anchorCtr="1"/>
        <a:lstStyle/>
        <a:p>
          <a:pPr algn="l" rtl="0">
            <a:defRPr sz="1600">
              <a:solidFill>
                <a:schemeClr val="tx1"/>
              </a:solidFill>
              <a:latin typeface="BIZ UDゴシック"/>
              <a:ea typeface="BIZ UDゴシック"/>
            </a:defRPr>
          </a:pPr>
          <a:endParaRPr lang="ja-JP" altLang="en-US"/>
        </a:p>
      </c:txPr>
    </c:legend>
    <c:plotVisOnly val="1"/>
    <c:dispBlanksAs val="gap"/>
    <c:showDLblsOverMax val="0"/>
  </c:chart>
  <c:spPr>
    <a:effectLst>
      <a:glow rad="101600">
        <a:schemeClr val="accent1">
          <a:satMod val="175000"/>
          <a:alpha val="40000"/>
        </a:schemeClr>
      </a:glow>
    </a:effectLst>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133" l="0.70000000000000062" r="0.70000000000000062" t="0.75000000000000133" header="0.30000000000000032" footer="0.30000000000000032"/>
    <c:pageSetup orientation="portrait"/>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'[1]★分析（工賃の状況）'!$P$288</c:f>
              <c:strCache>
                <c:ptCount val="1"/>
                <c:pt idx="0">
                  <c:v>事業所数</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1EB-43E6-8CE8-241825E273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1EB-43E6-8CE8-241825E273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1EB-43E6-8CE8-241825E273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1EB-43E6-8CE8-241825E273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1EB-43E6-8CE8-241825E2730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1EB-43E6-8CE8-241825E2730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1EB-43E6-8CE8-241825E2730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1EB-43E6-8CE8-241825E2730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1EB-43E6-8CE8-241825E2730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1EB-43E6-8CE8-241825E2730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1EB-43E6-8CE8-241825E27308}"/>
              </c:ext>
            </c:extLst>
          </c:dPt>
          <c:dLbls>
            <c:dLbl>
              <c:idx val="0"/>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1EB-43E6-8CE8-241825E27308}"/>
                </c:ext>
              </c:extLst>
            </c:dLbl>
            <c:dLbl>
              <c:idx val="1"/>
              <c:layout>
                <c:manualLayout>
                  <c:x val="-0.14962986670546102"/>
                  <c:y val="0.1205686385044825"/>
                </c:manualLayout>
              </c:layout>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11EB-43E6-8CE8-241825E27308}"/>
                </c:ext>
              </c:extLst>
            </c:dLbl>
            <c:dLbl>
              <c:idx val="2"/>
              <c:layout>
                <c:manualLayout>
                  <c:x val="-9.0121230091494406E-2"/>
                  <c:y val="3.2560676950651263E-2"/>
                </c:manualLayout>
              </c:layout>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1589794693677147"/>
                      <c:h val="0.14159953446927681"/>
                    </c:manualLayout>
                  </c15:layout>
                </c:ext>
                <c:ext xmlns:c16="http://schemas.microsoft.com/office/drawing/2014/chart" uri="{C3380CC4-5D6E-409C-BE32-E72D297353CC}">
                  <c16:uniqueId val="{00000005-11EB-43E6-8CE8-241825E27308}"/>
                </c:ext>
              </c:extLst>
            </c:dLbl>
            <c:dLbl>
              <c:idx val="3"/>
              <c:spPr>
                <a:noFill/>
                <a:ln>
                  <a:noFill/>
                </a:ln>
                <a:effectLst/>
              </c:spPr>
              <c:txPr>
                <a:bodyPr horzOverflow="clip" wrap="square" lIns="38100" tIns="19050" rIns="38100" bIns="19050">
                  <a:spAutoFit/>
                </a:bodyPr>
                <a:lstStyle/>
                <a:p>
                  <a:pPr>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11EB-43E6-8CE8-241825E27308}"/>
                </c:ext>
              </c:extLst>
            </c:dLbl>
            <c:dLbl>
              <c:idx val="4"/>
              <c:layout>
                <c:manualLayout>
                  <c:x val="5.1143787165172483E-2"/>
                  <c:y val="-1.6324489461911949E-3"/>
                </c:manualLayout>
              </c:layout>
              <c:spPr>
                <a:noFill/>
                <a:ln>
                  <a:noFill/>
                </a:ln>
                <a:effectLst/>
              </c:spPr>
              <c:txPr>
                <a:bodyPr horzOverflow="clip" wrap="square" lIns="38100" tIns="19050" rIns="38100" bIns="19050">
                  <a:spAutoFit/>
                </a:bodyPr>
                <a:lstStyle/>
                <a:p>
                  <a:pPr>
                    <a:defRPr sz="2400" b="1" i="0" u="none" strike="noStrike" kern="1200" baseline="0">
                      <a:solidFill>
                        <a:schemeClr val="tx1"/>
                      </a:solidFill>
                      <a:latin typeface="BIZ UDゴシック"/>
                      <a:ea typeface="BIZ UDゴシック"/>
                      <a:cs typeface="+mn-cs"/>
                    </a:defRPr>
                  </a:pPr>
                  <a:endParaRPr lang="ja-JP" altLang="en-US"/>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1EB-43E6-8CE8-241825E27308}"/>
                </c:ext>
              </c:extLst>
            </c:dLbl>
            <c:dLbl>
              <c:idx val="5"/>
              <c:layout>
                <c:manualLayout>
                  <c:x val="-3.3715044279973155E-2"/>
                  <c:y val="-8.4287610699932722E-2"/>
                </c:manualLayout>
              </c:layout>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11EB-43E6-8CE8-241825E27308}"/>
                </c:ext>
              </c:extLst>
            </c:dLbl>
            <c:dLbl>
              <c:idx val="6"/>
              <c:layout>
                <c:manualLayout>
                  <c:x val="0.14602665890782127"/>
                  <c:y val="-0.11519575930606826"/>
                </c:manualLayout>
              </c:layout>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11EB-43E6-8CE8-241825E27308}"/>
                </c:ext>
              </c:extLst>
            </c:dLbl>
            <c:dLbl>
              <c:idx val="7"/>
              <c:spPr>
                <a:noFill/>
                <a:ln>
                  <a:noFill/>
                </a:ln>
                <a:effectLst/>
              </c:spPr>
              <c:txPr>
                <a:bodyPr horzOverflow="clip" wrap="square" lIns="38100" tIns="19050" rIns="38100" bIns="19050">
                  <a:spAutoFit/>
                </a:bodyPr>
                <a:lstStyle/>
                <a:p>
                  <a:pPr>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11EB-43E6-8CE8-241825E27308}"/>
                </c:ext>
              </c:extLst>
            </c:dLbl>
            <c:dLbl>
              <c:idx val="8"/>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11EB-43E6-8CE8-241825E27308}"/>
                </c:ext>
              </c:extLst>
            </c:dLbl>
            <c:dLbl>
              <c:idx val="9"/>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11EB-43E6-8CE8-241825E27308}"/>
                </c:ext>
              </c:extLst>
            </c:dLbl>
            <c:dLbl>
              <c:idx val="10"/>
              <c:spPr>
                <a:noFill/>
                <a:ln>
                  <a:noFill/>
                </a:ln>
                <a:effectLst/>
              </c:spPr>
              <c:txPr>
                <a:bodyPr horzOverflow="clip" wrap="square">
                  <a:spAutoFit/>
                </a:bodyPr>
                <a:lstStyle/>
                <a:p>
                  <a:pPr>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11EB-43E6-8CE8-241825E27308}"/>
                </c:ext>
              </c:extLst>
            </c:dLbl>
            <c:spPr>
              <a:noFill/>
              <a:ln>
                <a:noFill/>
              </a:ln>
              <a:effectLst/>
            </c:spPr>
            <c:txPr>
              <a:bodyPr rot="0" horzOverflow="clip" wrap="square" lIns="38100" tIns="19050" rIns="38100" bIns="19050" anchor="ctr" anchorCtr="1">
                <a:spAutoFit/>
              </a:bodyPr>
              <a:lstStyle/>
              <a:p>
                <a:pPr algn="ctr" rtl="0">
                  <a:defRPr sz="2400" b="1" i="0" u="none" strike="noStrike" kern="1200" baseline="0">
                    <a:solidFill>
                      <a:schemeClr val="bg1"/>
                    </a:solidFill>
                    <a:latin typeface="BIZ UDゴシック"/>
                    <a:ea typeface="BIZ UDゴシック"/>
                    <a:cs typeface="+mn-cs"/>
                  </a:defRPr>
                </a:pPr>
                <a:endParaRPr lang="ja-JP" alt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'[1]★分析（工賃の状況）'!$O$289:$O$299</c:f>
              <c:strCache>
                <c:ptCount val="11"/>
                <c:pt idx="0">
                  <c:v>①</c:v>
                </c:pt>
                <c:pt idx="1">
                  <c:v>②</c:v>
                </c:pt>
                <c:pt idx="2">
                  <c:v>③</c:v>
                </c:pt>
                <c:pt idx="3">
                  <c:v>④</c:v>
                </c:pt>
                <c:pt idx="4">
                  <c:v>⑤</c:v>
                </c:pt>
                <c:pt idx="5">
                  <c:v>⑥</c:v>
                </c:pt>
                <c:pt idx="6">
                  <c:v>⑦</c:v>
                </c:pt>
                <c:pt idx="7">
                  <c:v>⑧</c:v>
                </c:pt>
                <c:pt idx="8">
                  <c:v>⑨</c:v>
                </c:pt>
                <c:pt idx="9">
                  <c:v>⑩</c:v>
                </c:pt>
                <c:pt idx="10">
                  <c:v>⑪</c:v>
                </c:pt>
              </c:strCache>
            </c:strRef>
          </c:cat>
          <c:val>
            <c:numRef>
              <c:f>'[1]★分析（工賃の状況）'!$P$289:$P$299</c:f>
              <c:numCache>
                <c:formatCode>General</c:formatCode>
                <c:ptCount val="11"/>
                <c:pt idx="0">
                  <c:v>94</c:v>
                </c:pt>
                <c:pt idx="1">
                  <c:v>171</c:v>
                </c:pt>
                <c:pt idx="2">
                  <c:v>47</c:v>
                </c:pt>
                <c:pt idx="3">
                  <c:v>209</c:v>
                </c:pt>
                <c:pt idx="4">
                  <c:v>32</c:v>
                </c:pt>
                <c:pt idx="5">
                  <c:v>219</c:v>
                </c:pt>
                <c:pt idx="6">
                  <c:v>147</c:v>
                </c:pt>
                <c:pt idx="7">
                  <c:v>223</c:v>
                </c:pt>
                <c:pt idx="8">
                  <c:v>88</c:v>
                </c:pt>
                <c:pt idx="9">
                  <c:v>76</c:v>
                </c:pt>
                <c:pt idx="10">
                  <c:v>45</c:v>
                </c:pt>
              </c:numCache>
            </c:numRef>
          </c:val>
          <c:extLst>
            <c:ext xmlns:c16="http://schemas.microsoft.com/office/drawing/2014/chart" uri="{C3380CC4-5D6E-409C-BE32-E72D297353CC}">
              <c16:uniqueId val="{00000016-11EB-43E6-8CE8-241825E27308}"/>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glow rad="101600">
        <a:schemeClr val="accent1">
          <a:satMod val="175000"/>
          <a:alpha val="40000"/>
        </a:schemeClr>
      </a:glow>
    </a:effectLst>
  </c:spPr>
  <c:txPr>
    <a:bodyPr horzOverflow="overflow" anchor="ctr" anchorCtr="1"/>
    <a:lstStyle/>
    <a:p>
      <a:pPr algn="ctr" rtl="0">
        <a:defRPr lang="ja-JP" altLang="en-US" sz="1000">
          <a:solidFill>
            <a:schemeClr val="tx1"/>
          </a:solidFill>
        </a:defRPr>
      </a:pPr>
      <a:endParaRPr lang="ja-JP" altLang="en-US"/>
    </a:p>
  </c:txPr>
  <c:printSettings>
    <c:headerFooter/>
    <c:pageMargins b="0.75" l="0.7" r="0.7" t="0.75" header="0.3" footer="0.3"/>
    <c:pageSetup orientation="landscape"/>
  </c:printSettings>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410936</xdr:colOff>
      <xdr:row>32</xdr:row>
      <xdr:rowOff>726</xdr:rowOff>
    </xdr:from>
    <xdr:to>
      <xdr:col>10</xdr:col>
      <xdr:colOff>330926</xdr:colOff>
      <xdr:row>46</xdr:row>
      <xdr:rowOff>907</xdr:rowOff>
    </xdr:to>
    <xdr:graphicFrame macro="">
      <xdr:nvGraphicFramePr>
        <xdr:cNvPr id="2" name="グラフ 1">
          <a:extLst>
            <a:ext uri="{FF2B5EF4-FFF2-40B4-BE49-F238E27FC236}">
              <a16:creationId xmlns:a16="http://schemas.microsoft.com/office/drawing/2014/main" id="{4BE1668B-21B9-4867-BF75-58E580EAA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301625</xdr:colOff>
      <xdr:row>3</xdr:row>
      <xdr:rowOff>163195</xdr:rowOff>
    </xdr:from>
    <xdr:to>
      <xdr:col>12</xdr:col>
      <xdr:colOff>1029335</xdr:colOff>
      <xdr:row>13</xdr:row>
      <xdr:rowOff>231140</xdr:rowOff>
    </xdr:to>
    <xdr:graphicFrame macro="">
      <xdr:nvGraphicFramePr>
        <xdr:cNvPr id="7" name="グラフ 6">
          <a:extLst>
            <a:ext uri="{FF2B5EF4-FFF2-40B4-BE49-F238E27FC236}">
              <a16:creationId xmlns:a16="http://schemas.microsoft.com/office/drawing/2014/main" id="{7F0EBF6A-91F4-4DC8-AEEF-6AB4F6A7D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1141730</xdr:colOff>
      <xdr:row>17</xdr:row>
      <xdr:rowOff>240030</xdr:rowOff>
    </xdr:from>
    <xdr:to>
      <xdr:col>12</xdr:col>
      <xdr:colOff>447040</xdr:colOff>
      <xdr:row>25</xdr:row>
      <xdr:rowOff>85725</xdr:rowOff>
    </xdr:to>
    <xdr:graphicFrame macro="">
      <xdr:nvGraphicFramePr>
        <xdr:cNvPr id="8" name="グラフ 7">
          <a:extLst>
            <a:ext uri="{FF2B5EF4-FFF2-40B4-BE49-F238E27FC236}">
              <a16:creationId xmlns:a16="http://schemas.microsoft.com/office/drawing/2014/main" id="{E96F594B-F1B3-44C7-B80A-C0C619054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34925</xdr:colOff>
      <xdr:row>31</xdr:row>
      <xdr:rowOff>415925</xdr:rowOff>
    </xdr:from>
    <xdr:to>
      <xdr:col>12</xdr:col>
      <xdr:colOff>601980</xdr:colOff>
      <xdr:row>39</xdr:row>
      <xdr:rowOff>261620</xdr:rowOff>
    </xdr:to>
    <xdr:graphicFrame macro="">
      <xdr:nvGraphicFramePr>
        <xdr:cNvPr id="9" name="グラフ 8">
          <a:extLst>
            <a:ext uri="{FF2B5EF4-FFF2-40B4-BE49-F238E27FC236}">
              <a16:creationId xmlns:a16="http://schemas.microsoft.com/office/drawing/2014/main" id="{9993CAC0-B588-40AF-9643-B239765A2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43</xdr:row>
      <xdr:rowOff>439420</xdr:rowOff>
    </xdr:from>
    <xdr:to>
      <xdr:col>12</xdr:col>
      <xdr:colOff>620395</xdr:colOff>
      <xdr:row>50</xdr:row>
      <xdr:rowOff>32385</xdr:rowOff>
    </xdr:to>
    <xdr:graphicFrame macro="">
      <xdr:nvGraphicFramePr>
        <xdr:cNvPr id="10" name="グラフ 9">
          <a:extLst>
            <a:ext uri="{FF2B5EF4-FFF2-40B4-BE49-F238E27FC236}">
              <a16:creationId xmlns:a16="http://schemas.microsoft.com/office/drawing/2014/main" id="{EFA0F373-D8B7-4863-9B92-62118AB95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34925</xdr:colOff>
      <xdr:row>52</xdr:row>
      <xdr:rowOff>415925</xdr:rowOff>
    </xdr:from>
    <xdr:to>
      <xdr:col>12</xdr:col>
      <xdr:colOff>586740</xdr:colOff>
      <xdr:row>60</xdr:row>
      <xdr:rowOff>261620</xdr:rowOff>
    </xdr:to>
    <xdr:graphicFrame macro="">
      <xdr:nvGraphicFramePr>
        <xdr:cNvPr id="11" name="グラフ 10">
          <a:extLst>
            <a:ext uri="{FF2B5EF4-FFF2-40B4-BE49-F238E27FC236}">
              <a16:creationId xmlns:a16="http://schemas.microsoft.com/office/drawing/2014/main" id="{344E2C46-015B-4E53-8874-36492548B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396875</xdr:colOff>
      <xdr:row>61</xdr:row>
      <xdr:rowOff>3175</xdr:rowOff>
    </xdr:from>
    <xdr:to>
      <xdr:col>13</xdr:col>
      <xdr:colOff>951865</xdr:colOff>
      <xdr:row>70</xdr:row>
      <xdr:rowOff>317500</xdr:rowOff>
    </xdr:to>
    <xdr:graphicFrame macro="">
      <xdr:nvGraphicFramePr>
        <xdr:cNvPr id="3" name="グラフ 2">
          <a:extLst>
            <a:ext uri="{FF2B5EF4-FFF2-40B4-BE49-F238E27FC236}">
              <a16:creationId xmlns:a16="http://schemas.microsoft.com/office/drawing/2014/main" id="{6D9A3ACC-EBE0-482D-B3E6-75FBB4C76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572770</xdr:colOff>
      <xdr:row>39</xdr:row>
      <xdr:rowOff>95250</xdr:rowOff>
    </xdr:from>
    <xdr:to>
      <xdr:col>12</xdr:col>
      <xdr:colOff>600075</xdr:colOff>
      <xdr:row>50</xdr:row>
      <xdr:rowOff>370840</xdr:rowOff>
    </xdr:to>
    <xdr:graphicFrame macro="">
      <xdr:nvGraphicFramePr>
        <xdr:cNvPr id="3" name="グラフ 2">
          <a:extLst>
            <a:ext uri="{FF2B5EF4-FFF2-40B4-BE49-F238E27FC236}">
              <a16:creationId xmlns:a16="http://schemas.microsoft.com/office/drawing/2014/main" id="{BEDD600F-1C57-46F0-861B-6CEC0B0B9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60&#20581;&#24247;&#31119;&#31049;&#23616;\130&#38556;&#23475;&#32773;&#25903;&#25588;&#35506;\&#12288;14&#33258;&#31435;&#12539;&#23601;&#21172;&#65319;\&#33258;&#31435;&#25903;&#25588;&#21332;&#35696;&#20250;%20&#23601;&#21172;&#25903;&#25588;&#37096;&#20250;\R07\&#31532;&#65297;&#22238;&#23601;&#21172;&#25903;&#25588;&#37096;&#20250;\&#22269;&#30330;&#34920;&#24460;&#12288;&#20462;&#27491;&#36039;&#26009;\&#36039;&#26009;2-1%20%20&#20196;&#21644;&#65302;&#24180;&#24230;&#24179;&#22343;&#24037;&#36035;&#12398;&#29366;&#27841;&#65288;&#23601;&#21172;&#32153;&#32154;&#25903;&#25588;&#65314;&#22411;&#20107;&#26989;&#25152;&#65289;.xlsx" TargetMode="External"/><Relationship Id="rId1" Type="http://schemas.openxmlformats.org/officeDocument/2006/relationships/externalLinkPath" Target="/060&#20581;&#24247;&#31119;&#31049;&#23616;/130&#38556;&#23475;&#32773;&#25903;&#25588;&#35506;/&#12288;14&#33258;&#31435;&#12539;&#23601;&#21172;&#65319;/&#33258;&#31435;&#25903;&#25588;&#21332;&#35696;&#20250;%20&#23601;&#21172;&#25903;&#25588;&#37096;&#20250;/R07/&#31532;&#65297;&#22238;&#23601;&#21172;&#25903;&#25588;&#37096;&#20250;/&#22269;&#30330;&#34920;&#24460;&#12288;&#20462;&#27491;&#36039;&#26009;/&#36039;&#26009;2-1%20%20&#20196;&#21644;&#65302;&#24180;&#24230;&#24179;&#22343;&#24037;&#36035;&#12398;&#29366;&#27841;&#65288;&#23601;&#21172;&#32153;&#32154;&#25903;&#25588;&#65314;&#22411;&#20107;&#26989;&#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分析（工賃の状況）"/>
    </sheetNames>
    <sheetDataSet>
      <sheetData sheetId="0">
        <row r="68">
          <cell r="D68" t="str">
            <v>月額</v>
          </cell>
        </row>
        <row r="69">
          <cell r="B69" t="str">
            <v>10人未満</v>
          </cell>
          <cell r="D69">
            <v>15242</v>
          </cell>
        </row>
        <row r="70">
          <cell r="B70" t="str">
            <v>10～19人</v>
          </cell>
          <cell r="D70">
            <v>20854</v>
          </cell>
        </row>
        <row r="71">
          <cell r="B71" t="str">
            <v>20～29人</v>
          </cell>
          <cell r="D71">
            <v>25972</v>
          </cell>
        </row>
        <row r="72">
          <cell r="B72" t="str">
            <v>30～39人</v>
          </cell>
          <cell r="D72">
            <v>30907</v>
          </cell>
        </row>
        <row r="73">
          <cell r="B73" t="str">
            <v>40～49人</v>
          </cell>
          <cell r="D73">
            <v>26126</v>
          </cell>
        </row>
        <row r="74">
          <cell r="B74" t="str">
            <v>50人以上</v>
          </cell>
          <cell r="D74">
            <v>23342</v>
          </cell>
        </row>
        <row r="82">
          <cell r="C82" t="str">
            <v>利用者数</v>
          </cell>
        </row>
        <row r="83">
          <cell r="B83" t="str">
            <v>身体障害者</v>
          </cell>
          <cell r="C83">
            <v>1284</v>
          </cell>
        </row>
        <row r="84">
          <cell r="B84" t="str">
            <v>知的障害者</v>
          </cell>
          <cell r="C84">
            <v>3875</v>
          </cell>
        </row>
        <row r="85">
          <cell r="B85" t="str">
            <v>精神障害者</v>
          </cell>
          <cell r="C85">
            <v>4792</v>
          </cell>
        </row>
        <row r="86">
          <cell r="B86" t="str">
            <v>発達障害者</v>
          </cell>
          <cell r="C86">
            <v>425</v>
          </cell>
        </row>
        <row r="87">
          <cell r="B87" t="str">
            <v>その他</v>
          </cell>
          <cell r="C87">
            <v>170</v>
          </cell>
        </row>
        <row r="95">
          <cell r="C95" t="str">
            <v>利用者数</v>
          </cell>
        </row>
        <row r="96">
          <cell r="B96" t="str">
            <v>18歳未満</v>
          </cell>
          <cell r="C96">
            <v>9</v>
          </cell>
        </row>
        <row r="97">
          <cell r="B97" t="str">
            <v>18～24歳</v>
          </cell>
          <cell r="C97">
            <v>1000</v>
          </cell>
        </row>
        <row r="98">
          <cell r="B98" t="str">
            <v>25～34歳</v>
          </cell>
          <cell r="C98">
            <v>1965</v>
          </cell>
        </row>
        <row r="99">
          <cell r="B99" t="str">
            <v>35～44歳</v>
          </cell>
          <cell r="C99">
            <v>1953</v>
          </cell>
        </row>
        <row r="100">
          <cell r="B100" t="str">
            <v>45～54歳</v>
          </cell>
          <cell r="C100">
            <v>2426</v>
          </cell>
        </row>
        <row r="101">
          <cell r="B101" t="str">
            <v>55～64歳</v>
          </cell>
          <cell r="C101">
            <v>1887</v>
          </cell>
        </row>
        <row r="102">
          <cell r="B102" t="str">
            <v>65歳以上</v>
          </cell>
          <cell r="C102">
            <v>1306</v>
          </cell>
        </row>
        <row r="108">
          <cell r="C108" t="str">
            <v>利用者数</v>
          </cell>
        </row>
        <row r="109">
          <cell r="B109" t="str">
            <v>独居</v>
          </cell>
          <cell r="C109">
            <v>2389</v>
          </cell>
        </row>
        <row r="110">
          <cell r="B110" t="str">
            <v>家族と同居</v>
          </cell>
          <cell r="C110">
            <v>6292</v>
          </cell>
        </row>
        <row r="111">
          <cell r="B111" t="str">
            <v>施設入所等</v>
          </cell>
          <cell r="C111">
            <v>1865</v>
          </cell>
        </row>
        <row r="116">
          <cell r="C116" t="str">
            <v>利用者数</v>
          </cell>
        </row>
        <row r="117">
          <cell r="B117" t="str">
            <v>区分１</v>
          </cell>
          <cell r="C117">
            <v>110</v>
          </cell>
        </row>
        <row r="118">
          <cell r="B118" t="str">
            <v>区分２</v>
          </cell>
          <cell r="C118">
            <v>1309</v>
          </cell>
        </row>
        <row r="119">
          <cell r="B119" t="str">
            <v>区分３</v>
          </cell>
          <cell r="C119">
            <v>1677</v>
          </cell>
        </row>
        <row r="120">
          <cell r="B120" t="str">
            <v>区分４</v>
          </cell>
          <cell r="C120">
            <v>1278</v>
          </cell>
        </row>
        <row r="121">
          <cell r="B121" t="str">
            <v>区分５</v>
          </cell>
          <cell r="C121">
            <v>360</v>
          </cell>
        </row>
        <row r="122">
          <cell r="B122" t="str">
            <v>区分６</v>
          </cell>
          <cell r="C122">
            <v>112</v>
          </cell>
        </row>
        <row r="123">
          <cell r="B123" t="str">
            <v>非該当</v>
          </cell>
          <cell r="C123">
            <v>5700</v>
          </cell>
        </row>
        <row r="197">
          <cell r="B197" t="str">
            <v>広島</v>
          </cell>
          <cell r="D197">
            <v>25027</v>
          </cell>
        </row>
        <row r="198">
          <cell r="B198" t="str">
            <v>広島西</v>
          </cell>
          <cell r="D198">
            <v>23663</v>
          </cell>
        </row>
        <row r="199">
          <cell r="B199" t="str">
            <v>呉</v>
          </cell>
          <cell r="D199">
            <v>23164</v>
          </cell>
        </row>
        <row r="200">
          <cell r="B200" t="str">
            <v>広島中央</v>
          </cell>
          <cell r="D200">
            <v>25564</v>
          </cell>
        </row>
        <row r="201">
          <cell r="B201" t="str">
            <v>尾三</v>
          </cell>
          <cell r="D201">
            <v>30461</v>
          </cell>
        </row>
        <row r="202">
          <cell r="B202" t="str">
            <v>福山・府中</v>
          </cell>
          <cell r="D202">
            <v>25368</v>
          </cell>
        </row>
        <row r="203">
          <cell r="B203" t="str">
            <v>備北</v>
          </cell>
          <cell r="D203">
            <v>30360</v>
          </cell>
        </row>
        <row r="222">
          <cell r="B222" t="str">
            <v>～4,999円</v>
          </cell>
          <cell r="C222">
            <v>13</v>
          </cell>
        </row>
        <row r="223">
          <cell r="B223" t="str">
            <v>～9,999円</v>
          </cell>
          <cell r="C223">
            <v>28</v>
          </cell>
        </row>
        <row r="224">
          <cell r="B224" t="str">
            <v>～14,999円</v>
          </cell>
          <cell r="C224">
            <v>62</v>
          </cell>
        </row>
        <row r="225">
          <cell r="B225" t="str">
            <v>～19,999円</v>
          </cell>
          <cell r="C225">
            <v>77</v>
          </cell>
        </row>
        <row r="226">
          <cell r="B226" t="str">
            <v>～24,999円</v>
          </cell>
          <cell r="C226">
            <v>66</v>
          </cell>
        </row>
        <row r="227">
          <cell r="B227" t="str">
            <v>～29,999円</v>
          </cell>
          <cell r="C227">
            <v>57</v>
          </cell>
        </row>
        <row r="228">
          <cell r="B228" t="str">
            <v>～34,999円</v>
          </cell>
          <cell r="C228">
            <v>31</v>
          </cell>
        </row>
        <row r="229">
          <cell r="B229" t="str">
            <v>～39,999円</v>
          </cell>
          <cell r="C229">
            <v>36</v>
          </cell>
        </row>
        <row r="230">
          <cell r="B230" t="str">
            <v>～44,999円</v>
          </cell>
          <cell r="C230">
            <v>10</v>
          </cell>
        </row>
        <row r="231">
          <cell r="B231" t="str">
            <v>～49,999円</v>
          </cell>
          <cell r="C231">
            <v>17</v>
          </cell>
        </row>
        <row r="232">
          <cell r="B232" t="str">
            <v>50,000円～</v>
          </cell>
          <cell r="C232">
            <v>20</v>
          </cell>
        </row>
        <row r="288">
          <cell r="P288" t="str">
            <v>事業所数</v>
          </cell>
        </row>
        <row r="289">
          <cell r="O289" t="str">
            <v>①</v>
          </cell>
          <cell r="P289">
            <v>94</v>
          </cell>
        </row>
        <row r="290">
          <cell r="O290" t="str">
            <v>②</v>
          </cell>
          <cell r="P290">
            <v>171</v>
          </cell>
        </row>
        <row r="291">
          <cell r="O291" t="str">
            <v>③</v>
          </cell>
          <cell r="P291">
            <v>47</v>
          </cell>
        </row>
        <row r="292">
          <cell r="O292" t="str">
            <v>④</v>
          </cell>
          <cell r="P292">
            <v>209</v>
          </cell>
        </row>
        <row r="293">
          <cell r="O293" t="str">
            <v>⑤</v>
          </cell>
          <cell r="P293">
            <v>32</v>
          </cell>
        </row>
        <row r="294">
          <cell r="O294" t="str">
            <v>⑥</v>
          </cell>
          <cell r="P294">
            <v>219</v>
          </cell>
        </row>
        <row r="295">
          <cell r="O295" t="str">
            <v>⑦</v>
          </cell>
          <cell r="P295">
            <v>147</v>
          </cell>
        </row>
        <row r="296">
          <cell r="O296" t="str">
            <v>⑧</v>
          </cell>
          <cell r="P296">
            <v>223</v>
          </cell>
        </row>
        <row r="297">
          <cell r="O297" t="str">
            <v>⑨</v>
          </cell>
          <cell r="P297">
            <v>88</v>
          </cell>
        </row>
        <row r="298">
          <cell r="O298" t="str">
            <v>⑩</v>
          </cell>
          <cell r="P298">
            <v>76</v>
          </cell>
        </row>
        <row r="299">
          <cell r="O299" t="str">
            <v>⑪</v>
          </cell>
          <cell r="P299">
            <v>45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6057-E283-44A8-9547-B584771C5E3C}">
  <sheetPr>
    <pageSetUpPr fitToPage="1"/>
  </sheetPr>
  <dimension ref="A1:M33"/>
  <sheetViews>
    <sheetView zoomScaleNormal="100" workbookViewId="0">
      <selection activeCell="D23" sqref="D23"/>
    </sheetView>
  </sheetViews>
  <sheetFormatPr defaultColWidth="8.7109375" defaultRowHeight="13.3"/>
  <cols>
    <col min="1" max="11" width="8.7109375" style="7"/>
    <col min="12" max="12" width="22.7109375" style="7" customWidth="1"/>
    <col min="13" max="16384" width="8.7109375" style="7"/>
  </cols>
  <sheetData>
    <row r="1" spans="1:13" ht="27.45">
      <c r="A1" s="64" t="s">
        <v>651</v>
      </c>
      <c r="B1" s="65"/>
      <c r="C1" s="65"/>
      <c r="D1" s="65"/>
      <c r="E1" s="65"/>
      <c r="F1" s="65"/>
      <c r="G1" s="65"/>
      <c r="H1" s="65"/>
      <c r="I1" s="65"/>
      <c r="J1" s="65"/>
      <c r="K1" s="65"/>
      <c r="L1" s="65"/>
      <c r="M1" s="65"/>
    </row>
    <row r="2" spans="1:13" ht="20.6">
      <c r="A2" s="67"/>
      <c r="B2" s="66" t="s">
        <v>628</v>
      </c>
      <c r="C2" s="67"/>
      <c r="D2" s="67"/>
      <c r="E2" s="67"/>
      <c r="F2" s="67"/>
      <c r="G2" s="67"/>
      <c r="H2" s="67"/>
      <c r="I2" s="67"/>
      <c r="J2" s="67"/>
      <c r="K2" s="67"/>
      <c r="L2" s="67"/>
      <c r="M2" s="67"/>
    </row>
    <row r="3" spans="1:13" ht="20.6">
      <c r="A3" s="67"/>
      <c r="B3" s="66" t="s">
        <v>707</v>
      </c>
      <c r="C3" s="67"/>
      <c r="D3" s="67"/>
      <c r="E3" s="67"/>
      <c r="F3" s="67"/>
      <c r="G3" s="67"/>
      <c r="H3" s="67"/>
      <c r="I3" s="67"/>
      <c r="J3" s="67"/>
      <c r="K3" s="67"/>
      <c r="L3" s="67"/>
      <c r="M3" s="67"/>
    </row>
    <row r="4" spans="1:13" ht="18.45" thickBot="1">
      <c r="A4" s="104"/>
      <c r="B4" s="104"/>
      <c r="C4" s="104"/>
      <c r="D4" s="104"/>
      <c r="E4" s="104"/>
      <c r="F4" s="104"/>
      <c r="G4" s="104"/>
      <c r="H4" s="104"/>
      <c r="I4" s="68" t="s">
        <v>629</v>
      </c>
      <c r="J4" s="104"/>
      <c r="K4" s="118"/>
      <c r="L4" s="118"/>
      <c r="M4" s="118"/>
    </row>
    <row r="5" spans="1:13" ht="18.899999999999999" thickBot="1">
      <c r="A5" s="67"/>
      <c r="B5" s="189" t="s">
        <v>630</v>
      </c>
      <c r="C5" s="119" t="s">
        <v>631</v>
      </c>
      <c r="D5" s="120"/>
      <c r="E5" s="120"/>
      <c r="F5" s="120"/>
      <c r="G5" s="120"/>
      <c r="H5" s="121"/>
      <c r="I5" s="87"/>
      <c r="J5" s="191" t="s">
        <v>708</v>
      </c>
      <c r="K5" s="191"/>
      <c r="L5" s="191"/>
      <c r="M5" s="70"/>
    </row>
    <row r="6" spans="1:13" ht="65.150000000000006">
      <c r="A6" s="67"/>
      <c r="B6" s="190"/>
      <c r="C6" s="122"/>
      <c r="D6" s="69" t="s">
        <v>632</v>
      </c>
      <c r="E6" s="69" t="s">
        <v>633</v>
      </c>
      <c r="F6" s="69" t="s">
        <v>634</v>
      </c>
      <c r="G6" s="69" t="s">
        <v>635</v>
      </c>
      <c r="H6" s="123" t="s">
        <v>636</v>
      </c>
      <c r="I6" s="87"/>
      <c r="J6" s="124" t="s">
        <v>637</v>
      </c>
      <c r="K6" s="125" t="s">
        <v>638</v>
      </c>
      <c r="L6" s="126" t="s">
        <v>564</v>
      </c>
      <c r="M6" s="70"/>
    </row>
    <row r="7" spans="1:13" ht="20.6">
      <c r="A7" s="83"/>
      <c r="B7" s="127" t="s">
        <v>639</v>
      </c>
      <c r="C7" s="72">
        <f t="shared" ref="C7:C17" si="0">SUM(D7:H7)</f>
        <v>13</v>
      </c>
      <c r="D7" s="72">
        <f>2+1</f>
        <v>3</v>
      </c>
      <c r="E7" s="72">
        <f>0+1</f>
        <v>1</v>
      </c>
      <c r="F7" s="72">
        <f>1+7</f>
        <v>8</v>
      </c>
      <c r="G7" s="72"/>
      <c r="H7" s="128">
        <v>1</v>
      </c>
      <c r="I7" s="84"/>
      <c r="J7" s="129" t="s">
        <v>632</v>
      </c>
      <c r="K7" s="130">
        <v>56</v>
      </c>
      <c r="L7" s="131">
        <f>K7/D18</f>
        <v>0.36601307189542481</v>
      </c>
      <c r="M7" s="105"/>
    </row>
    <row r="8" spans="1:13" ht="20.6">
      <c r="A8" s="83"/>
      <c r="B8" s="132" t="s">
        <v>640</v>
      </c>
      <c r="C8" s="106">
        <f t="shared" si="0"/>
        <v>28</v>
      </c>
      <c r="D8" s="106">
        <v>11</v>
      </c>
      <c r="E8" s="133"/>
      <c r="F8" s="106">
        <v>14</v>
      </c>
      <c r="G8" s="106">
        <v>1</v>
      </c>
      <c r="H8" s="134">
        <v>2</v>
      </c>
      <c r="I8" s="84"/>
      <c r="J8" s="129" t="s">
        <v>633</v>
      </c>
      <c r="K8" s="130">
        <v>6</v>
      </c>
      <c r="L8" s="131">
        <f>K8/E18</f>
        <v>0.46153846153846156</v>
      </c>
      <c r="M8" s="105"/>
    </row>
    <row r="9" spans="1:13" ht="20.6">
      <c r="A9" s="83">
        <v>62</v>
      </c>
      <c r="B9" s="132" t="s">
        <v>641</v>
      </c>
      <c r="C9" s="106">
        <f t="shared" si="0"/>
        <v>62</v>
      </c>
      <c r="D9" s="106">
        <v>20</v>
      </c>
      <c r="E9" s="106"/>
      <c r="F9" s="106">
        <v>27</v>
      </c>
      <c r="G9" s="106">
        <v>10</v>
      </c>
      <c r="H9" s="134">
        <v>5</v>
      </c>
      <c r="I9" s="84"/>
      <c r="J9" s="129" t="s">
        <v>634</v>
      </c>
      <c r="K9" s="130">
        <v>61</v>
      </c>
      <c r="L9" s="131">
        <f>K9/F18</f>
        <v>0.37423312883435583</v>
      </c>
      <c r="M9" s="105"/>
    </row>
    <row r="10" spans="1:13" ht="20.6">
      <c r="A10" s="83">
        <v>77</v>
      </c>
      <c r="B10" s="132" t="s">
        <v>642</v>
      </c>
      <c r="C10" s="73">
        <f t="shared" si="0"/>
        <v>77</v>
      </c>
      <c r="D10" s="72">
        <v>32</v>
      </c>
      <c r="E10" s="135">
        <v>4</v>
      </c>
      <c r="F10" s="72">
        <v>24</v>
      </c>
      <c r="G10" s="72">
        <v>14</v>
      </c>
      <c r="H10" s="128">
        <v>3</v>
      </c>
      <c r="I10" s="84"/>
      <c r="J10" s="129" t="s">
        <v>635</v>
      </c>
      <c r="K10" s="130">
        <v>29</v>
      </c>
      <c r="L10" s="131">
        <f>K10/G18</f>
        <v>0.46031746031746029</v>
      </c>
      <c r="M10" s="105"/>
    </row>
    <row r="11" spans="1:13" ht="20.6">
      <c r="A11" s="83">
        <v>66</v>
      </c>
      <c r="B11" s="132" t="s">
        <v>643</v>
      </c>
      <c r="C11" s="72">
        <f t="shared" si="0"/>
        <v>66</v>
      </c>
      <c r="D11" s="72">
        <v>27</v>
      </c>
      <c r="E11" s="72">
        <v>1</v>
      </c>
      <c r="F11" s="72">
        <v>24</v>
      </c>
      <c r="G11" s="72">
        <v>8</v>
      </c>
      <c r="H11" s="128">
        <v>6</v>
      </c>
      <c r="I11" s="84"/>
      <c r="J11" s="129" t="s">
        <v>636</v>
      </c>
      <c r="K11" s="130">
        <v>8</v>
      </c>
      <c r="L11" s="131">
        <f>K11/H18</f>
        <v>0.32</v>
      </c>
      <c r="M11" s="105"/>
    </row>
    <row r="12" spans="1:13" ht="21" thickBot="1">
      <c r="A12" s="83">
        <v>57</v>
      </c>
      <c r="B12" s="132" t="s">
        <v>644</v>
      </c>
      <c r="C12" s="72">
        <f t="shared" si="0"/>
        <v>57</v>
      </c>
      <c r="D12" s="72">
        <v>20</v>
      </c>
      <c r="E12" s="136">
        <v>3</v>
      </c>
      <c r="F12" s="72">
        <v>27</v>
      </c>
      <c r="G12" s="72">
        <v>7</v>
      </c>
      <c r="H12" s="128"/>
      <c r="I12" s="84"/>
      <c r="J12" s="137" t="s">
        <v>645</v>
      </c>
      <c r="K12" s="138">
        <f>SUM(K6:K11)</f>
        <v>160</v>
      </c>
      <c r="L12" s="139">
        <f>K12/C18</f>
        <v>0.38369304556354916</v>
      </c>
      <c r="M12" s="105"/>
    </row>
    <row r="13" spans="1:13" ht="27.9">
      <c r="A13" s="83">
        <v>31</v>
      </c>
      <c r="B13" s="132" t="s">
        <v>646</v>
      </c>
      <c r="C13" s="72">
        <f t="shared" si="0"/>
        <v>31</v>
      </c>
      <c r="D13" s="72">
        <v>9</v>
      </c>
      <c r="E13" s="72"/>
      <c r="F13" s="72">
        <v>8</v>
      </c>
      <c r="G13" s="72">
        <v>9</v>
      </c>
      <c r="H13" s="140">
        <v>5</v>
      </c>
      <c r="I13" s="84"/>
      <c r="J13" s="105"/>
      <c r="K13" s="105"/>
      <c r="L13" s="105"/>
      <c r="M13" s="141"/>
    </row>
    <row r="14" spans="1:13" ht="20.6">
      <c r="A14" s="83">
        <v>36</v>
      </c>
      <c r="B14" s="132" t="s">
        <v>647</v>
      </c>
      <c r="C14" s="72">
        <f t="shared" si="0"/>
        <v>36</v>
      </c>
      <c r="D14" s="72">
        <v>15</v>
      </c>
      <c r="E14" s="72">
        <v>3</v>
      </c>
      <c r="F14" s="72">
        <v>10</v>
      </c>
      <c r="G14" s="72">
        <v>5</v>
      </c>
      <c r="H14" s="128">
        <v>3</v>
      </c>
      <c r="I14" s="84"/>
      <c r="J14" s="84"/>
      <c r="K14" s="66"/>
      <c r="L14" s="83"/>
      <c r="M14" s="105"/>
    </row>
    <row r="15" spans="1:13" ht="20.6">
      <c r="A15" s="83">
        <v>10</v>
      </c>
      <c r="B15" s="132" t="s">
        <v>648</v>
      </c>
      <c r="C15" s="72">
        <f t="shared" si="0"/>
        <v>10</v>
      </c>
      <c r="D15" s="72">
        <v>4</v>
      </c>
      <c r="E15" s="72">
        <v>1</v>
      </c>
      <c r="F15" s="72">
        <v>3</v>
      </c>
      <c r="G15" s="135">
        <v>2</v>
      </c>
      <c r="H15" s="128"/>
      <c r="I15" s="84"/>
      <c r="J15" s="84"/>
      <c r="K15" s="66"/>
      <c r="L15" s="83"/>
      <c r="M15" s="105"/>
    </row>
    <row r="16" spans="1:13" ht="20.6">
      <c r="A16" s="83">
        <v>17</v>
      </c>
      <c r="B16" s="132" t="s">
        <v>649</v>
      </c>
      <c r="C16" s="72">
        <f t="shared" si="0"/>
        <v>17</v>
      </c>
      <c r="D16" s="72">
        <v>5</v>
      </c>
      <c r="E16" s="72"/>
      <c r="F16" s="72">
        <v>9</v>
      </c>
      <c r="G16" s="72">
        <v>3</v>
      </c>
      <c r="H16" s="128"/>
      <c r="I16" s="84"/>
      <c r="J16" s="84"/>
      <c r="K16" s="66"/>
      <c r="L16" s="83"/>
      <c r="M16" s="105"/>
    </row>
    <row r="17" spans="1:13" ht="20.6">
      <c r="A17" s="83">
        <v>20</v>
      </c>
      <c r="B17" s="132" t="s">
        <v>650</v>
      </c>
      <c r="C17" s="72">
        <f t="shared" si="0"/>
        <v>20</v>
      </c>
      <c r="D17" s="142">
        <v>7</v>
      </c>
      <c r="E17" s="142"/>
      <c r="F17" s="142">
        <v>9</v>
      </c>
      <c r="G17" s="142">
        <v>4</v>
      </c>
      <c r="H17" s="143"/>
      <c r="I17" s="84"/>
      <c r="J17" s="84"/>
      <c r="K17" s="66"/>
      <c r="L17" s="83"/>
      <c r="M17" s="105"/>
    </row>
    <row r="18" spans="1:13" ht="21" thickBot="1">
      <c r="A18" s="83"/>
      <c r="B18" s="144" t="s">
        <v>558</v>
      </c>
      <c r="C18" s="145">
        <f t="shared" ref="C18:H18" si="1">SUM(C7:C17)</f>
        <v>417</v>
      </c>
      <c r="D18" s="145">
        <f t="shared" si="1"/>
        <v>153</v>
      </c>
      <c r="E18" s="145">
        <f t="shared" si="1"/>
        <v>13</v>
      </c>
      <c r="F18" s="145">
        <f t="shared" si="1"/>
        <v>163</v>
      </c>
      <c r="G18" s="145">
        <f t="shared" si="1"/>
        <v>63</v>
      </c>
      <c r="H18" s="146">
        <f t="shared" si="1"/>
        <v>25</v>
      </c>
      <c r="I18" s="83"/>
      <c r="J18" s="83"/>
      <c r="K18" s="83"/>
      <c r="L18" s="83"/>
      <c r="M18" s="105"/>
    </row>
    <row r="19" spans="1:13" ht="13.75">
      <c r="A19" s="83"/>
      <c r="B19" s="83"/>
      <c r="C19" s="83"/>
      <c r="D19" s="83"/>
      <c r="E19" s="83"/>
      <c r="F19" s="83"/>
      <c r="G19" s="83"/>
      <c r="H19" s="83"/>
      <c r="I19" s="83"/>
      <c r="J19" s="83"/>
      <c r="K19" s="83"/>
      <c r="L19" s="83"/>
      <c r="M19" s="83"/>
    </row>
    <row r="20" spans="1:13" ht="13.75">
      <c r="A20" s="83"/>
      <c r="B20" s="83"/>
      <c r="C20" s="83"/>
      <c r="D20" s="83"/>
      <c r="E20" s="83"/>
      <c r="F20" s="83"/>
      <c r="G20" s="83"/>
      <c r="H20" s="83"/>
      <c r="I20" s="83"/>
      <c r="J20" s="83"/>
      <c r="K20" s="83"/>
      <c r="L20" s="83"/>
      <c r="M20" s="83"/>
    </row>
    <row r="21" spans="1:13" ht="13.75">
      <c r="A21" s="83"/>
      <c r="B21" s="83"/>
      <c r="C21" s="83"/>
      <c r="D21" s="83"/>
      <c r="E21" s="83"/>
      <c r="F21" s="83"/>
      <c r="G21" s="83"/>
      <c r="H21" s="83"/>
      <c r="I21" s="83"/>
      <c r="J21" s="83"/>
      <c r="K21" s="83"/>
      <c r="L21" s="83"/>
      <c r="M21" s="83"/>
    </row>
    <row r="22" spans="1:13" ht="13.75">
      <c r="A22" s="83"/>
      <c r="B22" s="83"/>
      <c r="C22" s="83"/>
      <c r="D22" s="83"/>
      <c r="E22" s="83"/>
      <c r="F22" s="83"/>
      <c r="G22" s="83"/>
      <c r="H22" s="83"/>
      <c r="I22" s="83"/>
      <c r="J22" s="83"/>
      <c r="K22" s="83"/>
      <c r="L22" s="83"/>
      <c r="M22" s="83"/>
    </row>
    <row r="23" spans="1:13" ht="13.75">
      <c r="A23" s="83"/>
      <c r="B23" s="83"/>
      <c r="C23" s="83"/>
      <c r="D23" s="83"/>
      <c r="E23" s="83"/>
      <c r="F23" s="83"/>
      <c r="G23" s="83"/>
      <c r="H23" s="83"/>
      <c r="I23" s="83"/>
      <c r="J23" s="83"/>
      <c r="K23" s="83"/>
      <c r="L23" s="83"/>
      <c r="M23" s="83"/>
    </row>
    <row r="24" spans="1:13" ht="13.75">
      <c r="A24" s="83"/>
      <c r="B24" s="83"/>
      <c r="C24" s="83"/>
      <c r="D24" s="83"/>
      <c r="E24" s="83"/>
      <c r="F24" s="83"/>
      <c r="G24" s="83"/>
      <c r="H24" s="83"/>
      <c r="I24" s="83"/>
      <c r="J24" s="83"/>
      <c r="K24" s="83"/>
      <c r="L24" s="83"/>
      <c r="M24" s="83"/>
    </row>
    <row r="25" spans="1:13" ht="13.75">
      <c r="A25" s="83"/>
      <c r="B25" s="83"/>
      <c r="C25" s="83"/>
      <c r="D25" s="83"/>
      <c r="E25" s="83"/>
      <c r="F25" s="83"/>
      <c r="G25" s="83"/>
      <c r="H25" s="83"/>
      <c r="I25" s="83"/>
      <c r="J25" s="83"/>
      <c r="K25" s="83"/>
      <c r="L25" s="83"/>
      <c r="M25" s="83"/>
    </row>
    <row r="26" spans="1:13" ht="13.75">
      <c r="A26" s="83"/>
      <c r="B26" s="83"/>
      <c r="C26" s="83"/>
      <c r="D26" s="83"/>
      <c r="E26" s="83"/>
      <c r="F26" s="83"/>
      <c r="G26" s="83"/>
      <c r="H26" s="83"/>
      <c r="I26" s="83"/>
      <c r="J26" s="83"/>
      <c r="K26" s="83"/>
      <c r="L26" s="83"/>
      <c r="M26" s="83"/>
    </row>
    <row r="27" spans="1:13" ht="13.75">
      <c r="A27" s="83"/>
      <c r="B27" s="83"/>
      <c r="C27" s="83"/>
      <c r="D27" s="83"/>
      <c r="E27" s="83"/>
      <c r="F27" s="83"/>
      <c r="G27" s="83"/>
      <c r="H27" s="83"/>
      <c r="I27" s="83"/>
      <c r="J27" s="83"/>
      <c r="K27" s="83"/>
      <c r="L27" s="83"/>
      <c r="M27" s="83"/>
    </row>
    <row r="28" spans="1:13" ht="13.75">
      <c r="A28" s="83"/>
      <c r="B28" s="83"/>
      <c r="C28" s="83"/>
      <c r="D28" s="83"/>
      <c r="E28" s="83"/>
      <c r="F28" s="83"/>
      <c r="G28" s="83"/>
      <c r="H28" s="83"/>
      <c r="I28" s="83"/>
      <c r="J28" s="83"/>
      <c r="K28" s="83"/>
      <c r="L28" s="83"/>
      <c r="M28" s="83"/>
    </row>
    <row r="29" spans="1:13" ht="13.75">
      <c r="A29" s="83"/>
      <c r="B29" s="83"/>
      <c r="C29" s="83"/>
      <c r="D29" s="83"/>
      <c r="E29" s="83"/>
      <c r="F29" s="83"/>
      <c r="G29" s="83"/>
      <c r="H29" s="83"/>
      <c r="I29" s="83"/>
      <c r="J29" s="83"/>
      <c r="K29" s="83"/>
      <c r="L29" s="83"/>
      <c r="M29" s="83"/>
    </row>
    <row r="30" spans="1:13" ht="13.75">
      <c r="A30" s="83"/>
      <c r="B30" s="83"/>
      <c r="C30" s="83"/>
      <c r="D30" s="83"/>
      <c r="E30" s="83"/>
      <c r="F30" s="83"/>
      <c r="G30" s="83"/>
      <c r="H30" s="83"/>
      <c r="I30" s="83"/>
      <c r="J30" s="83"/>
      <c r="K30" s="83"/>
      <c r="L30" s="83"/>
      <c r="M30" s="83"/>
    </row>
    <row r="31" spans="1:13" ht="13.75">
      <c r="A31" s="83"/>
      <c r="B31" s="83"/>
      <c r="C31" s="83"/>
      <c r="D31" s="83"/>
      <c r="E31" s="83"/>
      <c r="F31" s="83"/>
      <c r="G31" s="83"/>
      <c r="H31" s="83"/>
      <c r="I31" s="83"/>
      <c r="J31" s="83"/>
      <c r="K31" s="83"/>
      <c r="L31" s="83"/>
      <c r="M31" s="83"/>
    </row>
    <row r="32" spans="1:13" ht="13.75">
      <c r="A32" s="83"/>
      <c r="B32" s="83"/>
      <c r="C32" s="83"/>
      <c r="D32" s="83"/>
      <c r="E32" s="83"/>
      <c r="F32" s="83"/>
      <c r="G32" s="83"/>
      <c r="H32" s="83"/>
      <c r="I32" s="83"/>
      <c r="J32" s="83"/>
      <c r="K32" s="83"/>
      <c r="L32" s="83"/>
      <c r="M32" s="83"/>
    </row>
    <row r="33" spans="1:13" ht="13.75">
      <c r="A33" s="83"/>
      <c r="B33" s="83"/>
      <c r="C33" s="83"/>
      <c r="D33" s="83"/>
      <c r="E33" s="83"/>
      <c r="F33" s="83"/>
      <c r="G33" s="83"/>
      <c r="H33" s="83"/>
      <c r="I33" s="83"/>
      <c r="J33" s="83"/>
      <c r="K33" s="83"/>
      <c r="L33" s="83"/>
      <c r="M33" s="83"/>
    </row>
  </sheetData>
  <mergeCells count="2">
    <mergeCell ref="B5:B6"/>
    <mergeCell ref="J5:L5"/>
  </mergeCells>
  <phoneticPr fontId="4"/>
  <pageMargins left="0.7" right="0.7" top="0.75" bottom="0.75" header="0.3" footer="0.3"/>
  <pageSetup paperSize="9"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E959-F231-4D14-A033-0541E436D7A0}">
  <sheetPr>
    <pageSetUpPr fitToPage="1"/>
  </sheetPr>
  <dimension ref="A2:K15"/>
  <sheetViews>
    <sheetView workbookViewId="0">
      <selection activeCell="B25" sqref="B25"/>
    </sheetView>
  </sheetViews>
  <sheetFormatPr defaultRowHeight="18.45"/>
  <cols>
    <col min="1" max="1" width="34" bestFit="1" customWidth="1"/>
    <col min="14" max="14" width="13.78515625" customWidth="1"/>
  </cols>
  <sheetData>
    <row r="2" spans="1:11" s="7" customFormat="1" ht="13.3" customHeight="1">
      <c r="A2" s="16"/>
      <c r="B2" s="192" t="s">
        <v>405</v>
      </c>
      <c r="C2" s="193"/>
      <c r="D2" s="192" t="s">
        <v>406</v>
      </c>
      <c r="E2" s="193"/>
      <c r="F2" s="192" t="s">
        <v>407</v>
      </c>
      <c r="G2" s="193"/>
      <c r="H2" s="192" t="s">
        <v>414</v>
      </c>
      <c r="I2" s="193"/>
      <c r="J2" s="192" t="s">
        <v>512</v>
      </c>
      <c r="K2" s="193"/>
    </row>
    <row r="3" spans="1:11" s="7" customFormat="1" ht="13.3">
      <c r="A3" s="17" t="s">
        <v>408</v>
      </c>
      <c r="B3" s="18">
        <v>14</v>
      </c>
      <c r="C3" s="19">
        <f t="shared" ref="C3:C8" si="0">B3/B$8</f>
        <v>4.5307443365695796E-2</v>
      </c>
      <c r="D3" s="18">
        <v>11</v>
      </c>
      <c r="E3" s="19">
        <f t="shared" ref="E3:E8" si="1">D3/D$8</f>
        <v>3.4482758620689655E-2</v>
      </c>
      <c r="F3" s="18">
        <v>15</v>
      </c>
      <c r="G3" s="19">
        <f t="shared" ref="G3:G8" si="2">F3/F$8</f>
        <v>4.2253521126760563E-2</v>
      </c>
      <c r="H3" s="18">
        <v>6</v>
      </c>
      <c r="I3" s="19">
        <f t="shared" ref="I3:I8" si="3">H3/H$8</f>
        <v>1.5424164524421594E-2</v>
      </c>
      <c r="J3" s="18">
        <v>13</v>
      </c>
      <c r="K3" s="19">
        <f t="shared" ref="K3:K8" si="4">J3/J$8</f>
        <v>3.117505995203837E-2</v>
      </c>
    </row>
    <row r="4" spans="1:11" s="7" customFormat="1" ht="13.3">
      <c r="A4" s="17" t="s">
        <v>409</v>
      </c>
      <c r="B4" s="18">
        <v>85</v>
      </c>
      <c r="C4" s="19">
        <f t="shared" si="0"/>
        <v>0.27508090614886732</v>
      </c>
      <c r="D4" s="18">
        <v>85</v>
      </c>
      <c r="E4" s="19">
        <f t="shared" si="1"/>
        <v>0.2664576802507837</v>
      </c>
      <c r="F4" s="18">
        <v>81</v>
      </c>
      <c r="G4" s="19">
        <f t="shared" si="2"/>
        <v>0.22816901408450704</v>
      </c>
      <c r="H4" s="18">
        <v>35</v>
      </c>
      <c r="I4" s="19">
        <f t="shared" si="3"/>
        <v>8.9974293059125965E-2</v>
      </c>
      <c r="J4" s="18">
        <v>28</v>
      </c>
      <c r="K4" s="19">
        <f t="shared" si="4"/>
        <v>6.7146282973621102E-2</v>
      </c>
    </row>
    <row r="5" spans="1:11" s="7" customFormat="1" ht="13.3">
      <c r="A5" s="17" t="s">
        <v>410</v>
      </c>
      <c r="B5" s="18">
        <v>76</v>
      </c>
      <c r="C5" s="19">
        <f t="shared" si="0"/>
        <v>0.2459546925566343</v>
      </c>
      <c r="D5" s="18">
        <v>76</v>
      </c>
      <c r="E5" s="19">
        <f t="shared" si="1"/>
        <v>0.23824451410658307</v>
      </c>
      <c r="F5" s="18">
        <v>89</v>
      </c>
      <c r="G5" s="19">
        <f t="shared" si="2"/>
        <v>0.25070422535211268</v>
      </c>
      <c r="H5" s="18">
        <v>60</v>
      </c>
      <c r="I5" s="19">
        <f t="shared" si="3"/>
        <v>0.15424164524421594</v>
      </c>
      <c r="J5" s="18">
        <v>62</v>
      </c>
      <c r="K5" s="19">
        <f t="shared" si="4"/>
        <v>0.14868105515587529</v>
      </c>
    </row>
    <row r="6" spans="1:11" s="7" customFormat="1" ht="13.3">
      <c r="A6" s="17" t="s">
        <v>411</v>
      </c>
      <c r="B6" s="18">
        <v>47</v>
      </c>
      <c r="C6" s="19">
        <f t="shared" si="0"/>
        <v>0.15210355987055016</v>
      </c>
      <c r="D6" s="18">
        <v>54</v>
      </c>
      <c r="E6" s="19">
        <f t="shared" si="1"/>
        <v>0.16927899686520376</v>
      </c>
      <c r="F6" s="18">
        <v>59</v>
      </c>
      <c r="G6" s="19">
        <f t="shared" si="2"/>
        <v>0.16619718309859155</v>
      </c>
      <c r="H6" s="18">
        <v>85</v>
      </c>
      <c r="I6" s="19">
        <f t="shared" si="3"/>
        <v>0.21850899742930591</v>
      </c>
      <c r="J6" s="18">
        <v>77</v>
      </c>
      <c r="K6" s="19">
        <f t="shared" si="4"/>
        <v>0.18465227817745802</v>
      </c>
    </row>
    <row r="7" spans="1:11" s="7" customFormat="1" ht="13.3">
      <c r="A7" s="17" t="s">
        <v>412</v>
      </c>
      <c r="B7" s="18">
        <v>87</v>
      </c>
      <c r="C7" s="19">
        <f t="shared" si="0"/>
        <v>0.28155339805825241</v>
      </c>
      <c r="D7" s="18">
        <v>93</v>
      </c>
      <c r="E7" s="19">
        <f t="shared" si="1"/>
        <v>0.29153605015673983</v>
      </c>
      <c r="F7" s="18">
        <v>111</v>
      </c>
      <c r="G7" s="19">
        <f t="shared" si="2"/>
        <v>0.3126760563380282</v>
      </c>
      <c r="H7" s="18">
        <v>203</v>
      </c>
      <c r="I7" s="19">
        <f t="shared" si="3"/>
        <v>0.52185089974293064</v>
      </c>
      <c r="J7" s="18">
        <v>237</v>
      </c>
      <c r="K7" s="19">
        <f t="shared" si="4"/>
        <v>0.56834532374100721</v>
      </c>
    </row>
    <row r="8" spans="1:11" s="7" customFormat="1" ht="13.3">
      <c r="A8" s="20" t="s">
        <v>413</v>
      </c>
      <c r="B8" s="18">
        <f>SUM(B3:B7)</f>
        <v>309</v>
      </c>
      <c r="C8" s="19">
        <f t="shared" si="0"/>
        <v>1</v>
      </c>
      <c r="D8" s="18">
        <f>SUM(D3:D7)</f>
        <v>319</v>
      </c>
      <c r="E8" s="19">
        <f t="shared" si="1"/>
        <v>1</v>
      </c>
      <c r="F8" s="18">
        <f>SUM(F3:F7)</f>
        <v>355</v>
      </c>
      <c r="G8" s="19">
        <f t="shared" si="2"/>
        <v>1</v>
      </c>
      <c r="H8" s="18">
        <f>SUM(H3:H7)</f>
        <v>389</v>
      </c>
      <c r="I8" s="19">
        <f t="shared" si="3"/>
        <v>1</v>
      </c>
      <c r="J8" s="18">
        <f>SUM(J3:J7)</f>
        <v>417</v>
      </c>
      <c r="K8" s="19">
        <f t="shared" si="4"/>
        <v>1</v>
      </c>
    </row>
    <row r="9" spans="1:11" s="7" customFormat="1" ht="13.3"/>
    <row r="11" spans="1:11">
      <c r="A11" s="7" t="s">
        <v>518</v>
      </c>
      <c r="B11" s="7"/>
      <c r="C11" s="7"/>
    </row>
    <row r="12" spans="1:11">
      <c r="A12" s="38"/>
      <c r="B12" s="38" t="s">
        <v>403</v>
      </c>
      <c r="C12" s="26" t="s">
        <v>404</v>
      </c>
    </row>
    <row r="13" spans="1:11">
      <c r="A13" s="10" t="s">
        <v>519</v>
      </c>
      <c r="B13" s="10">
        <v>257</v>
      </c>
      <c r="C13" s="12">
        <f>B13/B15</f>
        <v>0.61630695443645089</v>
      </c>
    </row>
    <row r="14" spans="1:11">
      <c r="A14" s="10" t="s">
        <v>520</v>
      </c>
      <c r="B14" s="10">
        <v>160</v>
      </c>
      <c r="C14" s="12">
        <f>B14/B15</f>
        <v>0.38369304556354916</v>
      </c>
    </row>
    <row r="15" spans="1:11">
      <c r="A15" s="10"/>
      <c r="B15" s="10">
        <f>SUM(B13:B14)</f>
        <v>417</v>
      </c>
      <c r="C15" s="12">
        <f>B15/B15</f>
        <v>1</v>
      </c>
    </row>
  </sheetData>
  <mergeCells count="5">
    <mergeCell ref="J2:K2"/>
    <mergeCell ref="B2:C2"/>
    <mergeCell ref="D2:E2"/>
    <mergeCell ref="F2:G2"/>
    <mergeCell ref="H2:I2"/>
  </mergeCells>
  <phoneticPr fontId="4"/>
  <pageMargins left="0.7" right="0.7" top="0.75" bottom="0.75" header="0.3" footer="0.3"/>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B89E-B398-48A7-A210-2EC981A9A580}">
  <sheetPr>
    <pageSetUpPr fitToPage="1"/>
  </sheetPr>
  <dimension ref="A1:M76"/>
  <sheetViews>
    <sheetView topLeftCell="A69" zoomScale="90" zoomScaleNormal="90" workbookViewId="0">
      <selection activeCell="E16" sqref="E16"/>
    </sheetView>
  </sheetViews>
  <sheetFormatPr defaultRowHeight="18.45"/>
  <cols>
    <col min="2" max="4" width="15.5" customWidth="1"/>
    <col min="9" max="12" width="12" customWidth="1"/>
  </cols>
  <sheetData>
    <row r="1" spans="1:13" ht="27.45">
      <c r="A1" s="64" t="s">
        <v>709</v>
      </c>
      <c r="B1" s="65"/>
      <c r="C1" s="65"/>
      <c r="D1" s="65"/>
      <c r="E1" s="65"/>
      <c r="F1" s="65"/>
      <c r="G1" s="65"/>
      <c r="H1" s="65"/>
      <c r="I1" s="65"/>
      <c r="J1" s="65"/>
      <c r="K1" s="65"/>
      <c r="L1" s="65"/>
      <c r="M1" s="65"/>
    </row>
    <row r="2" spans="1:13" ht="27.45">
      <c r="A2" s="64"/>
      <c r="B2" s="66" t="s">
        <v>547</v>
      </c>
      <c r="C2" s="65"/>
      <c r="D2" s="65"/>
      <c r="E2" s="65"/>
      <c r="F2" s="65"/>
      <c r="G2" s="65"/>
      <c r="H2" s="65"/>
      <c r="I2" s="65"/>
      <c r="J2" s="65"/>
      <c r="K2" s="65"/>
      <c r="L2" s="65"/>
      <c r="M2" s="65"/>
    </row>
    <row r="3" spans="1:13" ht="20.6">
      <c r="A3" s="67"/>
      <c r="B3" s="66" t="s">
        <v>548</v>
      </c>
      <c r="C3" s="67"/>
      <c r="D3" s="67"/>
      <c r="E3" s="67"/>
      <c r="F3" s="67"/>
      <c r="G3" s="67"/>
      <c r="H3" s="67"/>
      <c r="I3" s="67"/>
      <c r="J3" s="67"/>
      <c r="K3" s="67"/>
      <c r="L3" s="67"/>
      <c r="M3" s="67"/>
    </row>
    <row r="4" spans="1:13">
      <c r="A4" s="67"/>
      <c r="B4" s="67"/>
      <c r="C4" s="67"/>
      <c r="D4" s="67"/>
      <c r="E4" s="68" t="s">
        <v>549</v>
      </c>
      <c r="F4" s="67"/>
      <c r="G4" s="67"/>
      <c r="H4" s="67"/>
      <c r="I4" s="67"/>
      <c r="J4" s="67"/>
      <c r="K4" s="67"/>
      <c r="L4" s="67"/>
      <c r="M4" s="67"/>
    </row>
    <row r="5" spans="1:13">
      <c r="A5" s="67"/>
      <c r="B5" s="69" t="s">
        <v>550</v>
      </c>
      <c r="C5" s="69" t="s">
        <v>551</v>
      </c>
      <c r="D5" s="69" t="s">
        <v>526</v>
      </c>
      <c r="E5" s="67"/>
      <c r="F5" s="67"/>
      <c r="G5" s="67"/>
      <c r="H5" s="67"/>
      <c r="I5" s="67"/>
      <c r="J5" s="67"/>
      <c r="K5" s="67"/>
      <c r="L5" s="67"/>
      <c r="M5" s="70"/>
    </row>
    <row r="6" spans="1:13" ht="20.6">
      <c r="A6" s="67"/>
      <c r="B6" s="71" t="s">
        <v>552</v>
      </c>
      <c r="C6" s="72">
        <v>1</v>
      </c>
      <c r="D6" s="72">
        <v>15242</v>
      </c>
      <c r="E6" s="67"/>
      <c r="F6" s="67"/>
      <c r="G6" s="67"/>
      <c r="H6" s="67"/>
      <c r="I6" s="67"/>
      <c r="J6" s="67"/>
      <c r="K6" s="67"/>
      <c r="L6" s="67"/>
      <c r="M6" s="70"/>
    </row>
    <row r="7" spans="1:13" ht="20.6">
      <c r="A7" s="67"/>
      <c r="B7" s="71" t="s">
        <v>553</v>
      </c>
      <c r="C7" s="72">
        <v>81</v>
      </c>
      <c r="D7" s="72">
        <v>20854</v>
      </c>
      <c r="E7" s="67"/>
      <c r="F7" s="67"/>
      <c r="G7" s="67"/>
      <c r="H7" s="67"/>
      <c r="I7" s="67"/>
      <c r="J7" s="67"/>
      <c r="K7" s="67"/>
      <c r="L7" s="67"/>
      <c r="M7" s="70"/>
    </row>
    <row r="8" spans="1:13" ht="20.6">
      <c r="A8" s="67"/>
      <c r="B8" s="71" t="s">
        <v>554</v>
      </c>
      <c r="C8" s="102">
        <v>281</v>
      </c>
      <c r="D8" s="72">
        <v>25972</v>
      </c>
      <c r="E8" s="67"/>
      <c r="F8" s="67"/>
      <c r="G8" s="67"/>
      <c r="H8" s="67"/>
      <c r="I8" s="67"/>
      <c r="J8" s="67"/>
      <c r="K8" s="67"/>
      <c r="L8" s="67"/>
      <c r="M8" s="70"/>
    </row>
    <row r="9" spans="1:13" ht="20.6">
      <c r="A9" s="67"/>
      <c r="B9" s="71" t="s">
        <v>555</v>
      </c>
      <c r="C9" s="72">
        <v>24</v>
      </c>
      <c r="D9" s="102">
        <v>30907</v>
      </c>
      <c r="E9" s="67"/>
      <c r="F9" s="67"/>
      <c r="G9" s="67"/>
      <c r="H9" s="67"/>
      <c r="I9" s="67"/>
      <c r="J9" s="67"/>
      <c r="K9" s="67"/>
      <c r="L9" s="67"/>
      <c r="M9" s="70"/>
    </row>
    <row r="10" spans="1:13" ht="20.6">
      <c r="A10" s="67"/>
      <c r="B10" s="71" t="s">
        <v>556</v>
      </c>
      <c r="C10" s="72">
        <v>21</v>
      </c>
      <c r="D10" s="72">
        <v>26126</v>
      </c>
      <c r="E10" s="67"/>
      <c r="F10" s="67"/>
      <c r="G10" s="67"/>
      <c r="H10" s="67"/>
      <c r="I10" s="67"/>
      <c r="J10" s="67"/>
      <c r="K10" s="67"/>
      <c r="L10" s="67"/>
      <c r="M10" s="70"/>
    </row>
    <row r="11" spans="1:13" ht="20.6">
      <c r="A11" s="67"/>
      <c r="B11" s="71" t="s">
        <v>557</v>
      </c>
      <c r="C11" s="72">
        <v>9</v>
      </c>
      <c r="D11" s="72">
        <v>23342</v>
      </c>
      <c r="E11" s="67"/>
      <c r="F11" s="67"/>
      <c r="G11" s="67"/>
      <c r="H11" s="67"/>
      <c r="I11" s="67"/>
      <c r="J11" s="67"/>
      <c r="K11" s="67"/>
      <c r="L11" s="67"/>
      <c r="M11" s="70"/>
    </row>
    <row r="12" spans="1:13" ht="20.6">
      <c r="A12" s="67"/>
      <c r="B12" s="71" t="s">
        <v>558</v>
      </c>
      <c r="C12" s="72">
        <f>SUM(C6:C11)</f>
        <v>417</v>
      </c>
      <c r="D12" s="72">
        <v>25889</v>
      </c>
      <c r="E12" s="67"/>
      <c r="F12" s="67"/>
      <c r="G12" s="67"/>
      <c r="H12" s="67"/>
      <c r="I12" s="67"/>
      <c r="J12" s="67"/>
      <c r="K12" s="67"/>
      <c r="L12" s="67"/>
      <c r="M12" s="70"/>
    </row>
    <row r="13" spans="1:13">
      <c r="A13" s="67"/>
      <c r="B13" s="74"/>
      <c r="C13" s="67"/>
      <c r="D13" s="67"/>
      <c r="E13" s="67"/>
      <c r="F13" s="67"/>
      <c r="G13" s="67"/>
      <c r="H13" s="75"/>
      <c r="I13" s="75"/>
      <c r="J13" s="67"/>
      <c r="K13" s="67"/>
      <c r="L13" s="67"/>
      <c r="M13" s="67"/>
    </row>
    <row r="14" spans="1:13">
      <c r="A14" s="67"/>
      <c r="B14" s="67"/>
      <c r="C14" s="67"/>
      <c r="D14" s="67"/>
      <c r="E14" s="67"/>
      <c r="F14" s="67"/>
      <c r="G14" s="67"/>
      <c r="H14" s="75"/>
      <c r="I14" s="75"/>
      <c r="J14" s="67"/>
      <c r="K14" s="67"/>
      <c r="L14" s="67"/>
      <c r="M14" s="67"/>
    </row>
    <row r="15" spans="1:13" ht="27.45">
      <c r="A15" s="64" t="s">
        <v>710</v>
      </c>
      <c r="B15" s="65"/>
      <c r="C15" s="65"/>
      <c r="D15" s="65"/>
      <c r="E15" s="65"/>
      <c r="F15" s="67"/>
      <c r="G15" s="65"/>
      <c r="H15" s="76"/>
      <c r="I15" s="76"/>
      <c r="J15" s="65"/>
      <c r="K15" s="65"/>
      <c r="L15" s="65"/>
      <c r="M15" s="65"/>
    </row>
    <row r="16" spans="1:13" ht="27.45">
      <c r="A16" s="64"/>
      <c r="B16" s="65" t="s">
        <v>559</v>
      </c>
      <c r="C16" s="77"/>
      <c r="D16" s="77"/>
      <c r="E16" s="67"/>
      <c r="F16" s="75"/>
      <c r="G16" s="75"/>
      <c r="H16" s="67"/>
      <c r="I16" s="67"/>
      <c r="J16" s="67"/>
      <c r="K16" s="67"/>
      <c r="L16" s="67"/>
      <c r="M16" s="67"/>
    </row>
    <row r="17" spans="1:13" ht="27.45">
      <c r="A17" s="64"/>
      <c r="B17" s="66" t="s">
        <v>560</v>
      </c>
      <c r="C17" s="67"/>
      <c r="D17" s="67"/>
      <c r="E17" s="67"/>
      <c r="F17" s="67"/>
      <c r="G17" s="67"/>
      <c r="H17" s="67"/>
      <c r="I17" s="67"/>
      <c r="J17" s="67"/>
      <c r="K17" s="67"/>
      <c r="L17" s="67"/>
      <c r="M17" s="67"/>
    </row>
    <row r="18" spans="1:13" ht="27.45">
      <c r="A18" s="64"/>
      <c r="B18" s="67"/>
      <c r="C18" s="67"/>
      <c r="D18" s="68" t="s">
        <v>561</v>
      </c>
      <c r="E18" s="67"/>
      <c r="F18" s="67"/>
      <c r="G18" s="67"/>
      <c r="H18" s="67"/>
      <c r="I18" s="67"/>
      <c r="J18" s="67"/>
      <c r="K18" s="67"/>
      <c r="L18" s="67"/>
      <c r="M18" s="67"/>
    </row>
    <row r="19" spans="1:13" ht="27.45">
      <c r="A19" s="64"/>
      <c r="B19" s="69" t="s">
        <v>562</v>
      </c>
      <c r="C19" s="69" t="s">
        <v>563</v>
      </c>
      <c r="D19" s="69" t="s">
        <v>564</v>
      </c>
      <c r="E19" s="67"/>
      <c r="F19" s="67"/>
      <c r="G19" s="67"/>
      <c r="H19" s="67"/>
      <c r="I19" s="67"/>
      <c r="J19" s="67"/>
      <c r="K19" s="67"/>
      <c r="L19" s="67"/>
      <c r="M19" s="67"/>
    </row>
    <row r="20" spans="1:13" ht="27.45">
      <c r="A20" s="64"/>
      <c r="B20" s="71" t="s">
        <v>565</v>
      </c>
      <c r="C20" s="72">
        <v>1284</v>
      </c>
      <c r="D20" s="78">
        <f>C20/$C$25</f>
        <v>0.12175232315569884</v>
      </c>
      <c r="E20" s="67"/>
      <c r="F20" s="67"/>
      <c r="G20" s="67"/>
      <c r="H20" s="67"/>
      <c r="I20" s="67"/>
      <c r="J20" s="67"/>
      <c r="K20" s="67"/>
      <c r="L20" s="67"/>
      <c r="M20" s="67"/>
    </row>
    <row r="21" spans="1:13" ht="27.45">
      <c r="A21" s="64"/>
      <c r="B21" s="71" t="s">
        <v>566</v>
      </c>
      <c r="C21" s="72">
        <v>3875</v>
      </c>
      <c r="D21" s="78">
        <f t="shared" ref="D21:D24" si="0">C21/$C$25</f>
        <v>0.36743789114356151</v>
      </c>
      <c r="E21" s="67"/>
      <c r="F21" s="67"/>
      <c r="G21" s="67"/>
      <c r="H21" s="67"/>
      <c r="I21" s="67"/>
      <c r="J21" s="67"/>
      <c r="K21" s="67"/>
      <c r="L21" s="67"/>
      <c r="M21" s="67"/>
    </row>
    <row r="22" spans="1:13" ht="27.45">
      <c r="A22" s="64"/>
      <c r="B22" s="71" t="s">
        <v>567</v>
      </c>
      <c r="C22" s="102">
        <v>4792</v>
      </c>
      <c r="D22" s="101">
        <f t="shared" si="0"/>
        <v>0.45439029015740567</v>
      </c>
      <c r="E22" s="67"/>
      <c r="F22" s="67"/>
      <c r="G22" s="67"/>
      <c r="H22" s="67"/>
      <c r="I22" s="67"/>
      <c r="J22" s="67"/>
      <c r="K22" s="67"/>
      <c r="L22" s="67"/>
      <c r="M22" s="67"/>
    </row>
    <row r="23" spans="1:13" ht="27.45">
      <c r="A23" s="64"/>
      <c r="B23" s="71" t="s">
        <v>568</v>
      </c>
      <c r="C23" s="72">
        <v>425</v>
      </c>
      <c r="D23" s="78">
        <f t="shared" si="0"/>
        <v>4.0299639673809978E-2</v>
      </c>
      <c r="E23" s="67"/>
      <c r="F23" s="67"/>
      <c r="G23" s="67"/>
      <c r="H23" s="67"/>
      <c r="I23" s="67"/>
      <c r="J23" s="67"/>
      <c r="K23" s="67"/>
      <c r="L23" s="67"/>
      <c r="M23" s="67"/>
    </row>
    <row r="24" spans="1:13" ht="27.45">
      <c r="A24" s="64"/>
      <c r="B24" s="71" t="s">
        <v>569</v>
      </c>
      <c r="C24" s="72">
        <v>170</v>
      </c>
      <c r="D24" s="78">
        <f t="shared" si="0"/>
        <v>1.611985586952399E-2</v>
      </c>
      <c r="E24" s="67"/>
      <c r="F24" s="67"/>
      <c r="G24" s="67"/>
      <c r="H24" s="67"/>
      <c r="I24" s="67"/>
      <c r="J24" s="67"/>
      <c r="K24" s="67"/>
      <c r="L24" s="67"/>
      <c r="M24" s="67"/>
    </row>
    <row r="25" spans="1:13" ht="27.45">
      <c r="A25" s="64"/>
      <c r="B25" s="79" t="s">
        <v>558</v>
      </c>
      <c r="C25" s="72">
        <f>SUM(C20:C24)</f>
        <v>10546</v>
      </c>
      <c r="D25" s="78">
        <f>C25/$C$25</f>
        <v>1</v>
      </c>
      <c r="E25" s="67"/>
      <c r="F25" s="75"/>
      <c r="G25" s="75"/>
      <c r="H25" s="67"/>
      <c r="I25" s="67"/>
      <c r="J25" s="67"/>
      <c r="K25" s="67"/>
      <c r="L25" s="67"/>
      <c r="M25" s="67"/>
    </row>
    <row r="26" spans="1:13" ht="27.45">
      <c r="A26" s="64"/>
      <c r="B26" s="80"/>
      <c r="C26" s="81"/>
      <c r="D26" s="82"/>
      <c r="E26" s="83"/>
      <c r="F26" s="83"/>
      <c r="G26" s="83"/>
      <c r="H26" s="83"/>
      <c r="I26" s="83"/>
      <c r="J26" s="83"/>
      <c r="K26" s="83"/>
      <c r="L26" s="83"/>
      <c r="M26" s="83"/>
    </row>
    <row r="27" spans="1:13" ht="27.45">
      <c r="A27" s="64"/>
      <c r="B27" s="84"/>
      <c r="C27" s="85"/>
      <c r="D27" s="82"/>
      <c r="E27" s="83"/>
      <c r="F27" s="83"/>
      <c r="G27" s="83"/>
      <c r="H27" s="83"/>
      <c r="I27" s="83"/>
      <c r="J27" s="83"/>
      <c r="K27" s="83"/>
      <c r="L27" s="83"/>
      <c r="M27" s="83"/>
    </row>
    <row r="28" spans="1:13" ht="27.45">
      <c r="A28" s="64"/>
      <c r="B28" s="65" t="s">
        <v>570</v>
      </c>
      <c r="C28" s="65"/>
      <c r="D28" s="65"/>
      <c r="E28" s="65"/>
      <c r="F28" s="67"/>
      <c r="G28" s="65"/>
      <c r="H28" s="76"/>
      <c r="I28" s="76"/>
      <c r="J28" s="65"/>
      <c r="K28" s="65"/>
      <c r="L28" s="65"/>
      <c r="M28" s="65"/>
    </row>
    <row r="29" spans="1:13" ht="20.6">
      <c r="A29" s="67"/>
      <c r="B29" s="66" t="s">
        <v>571</v>
      </c>
      <c r="C29" s="67"/>
      <c r="D29" s="67"/>
      <c r="E29" s="67"/>
      <c r="F29" s="67"/>
      <c r="G29" s="67"/>
      <c r="H29" s="67"/>
      <c r="I29" s="67"/>
      <c r="J29" s="67"/>
      <c r="K29" s="67"/>
      <c r="L29" s="67"/>
      <c r="M29" s="67"/>
    </row>
    <row r="30" spans="1:13" ht="20.6">
      <c r="A30" s="67"/>
      <c r="B30" s="66" t="s">
        <v>572</v>
      </c>
      <c r="C30" s="68"/>
      <c r="D30" s="68"/>
      <c r="E30" s="67"/>
      <c r="F30" s="67"/>
      <c r="G30" s="67"/>
      <c r="H30" s="67"/>
      <c r="I30" s="67"/>
      <c r="J30" s="67"/>
      <c r="K30" s="67"/>
      <c r="L30" s="67"/>
      <c r="M30" s="67"/>
    </row>
    <row r="31" spans="1:13" ht="20.6">
      <c r="A31" s="67"/>
      <c r="B31" s="66"/>
      <c r="C31" s="68"/>
      <c r="D31" s="68" t="s">
        <v>561</v>
      </c>
      <c r="E31" s="67"/>
      <c r="F31" s="67"/>
      <c r="G31" s="67"/>
      <c r="H31" s="67"/>
      <c r="I31" s="67"/>
      <c r="J31" s="67"/>
      <c r="K31" s="67"/>
      <c r="L31" s="67"/>
      <c r="M31" s="67"/>
    </row>
    <row r="32" spans="1:13">
      <c r="A32" s="67"/>
      <c r="B32" s="69" t="s">
        <v>562</v>
      </c>
      <c r="C32" s="69" t="s">
        <v>573</v>
      </c>
      <c r="D32" s="69" t="s">
        <v>564</v>
      </c>
      <c r="E32" s="67"/>
      <c r="F32" s="67"/>
      <c r="G32" s="67"/>
      <c r="H32" s="67"/>
      <c r="I32" s="67"/>
      <c r="J32" s="67"/>
      <c r="K32" s="67"/>
      <c r="L32" s="67"/>
      <c r="M32" s="67"/>
    </row>
    <row r="33" spans="1:13" ht="20.6">
      <c r="A33" s="67"/>
      <c r="B33" s="71" t="s">
        <v>574</v>
      </c>
      <c r="C33" s="72">
        <v>9</v>
      </c>
      <c r="D33" s="78">
        <f>C33/$C$40</f>
        <v>8.5340413426891716E-4</v>
      </c>
      <c r="E33" s="67"/>
      <c r="F33" s="67"/>
      <c r="G33" s="67"/>
      <c r="H33" s="67"/>
      <c r="I33" s="67"/>
      <c r="J33" s="67"/>
      <c r="K33" s="67"/>
      <c r="L33" s="67"/>
      <c r="M33" s="67"/>
    </row>
    <row r="34" spans="1:13" ht="20.6">
      <c r="A34" s="67"/>
      <c r="B34" s="71" t="s">
        <v>575</v>
      </c>
      <c r="C34" s="72">
        <v>1000</v>
      </c>
      <c r="D34" s="78">
        <f t="shared" ref="D34:D39" si="1">C34/$C$40</f>
        <v>9.4822681585435234E-2</v>
      </c>
      <c r="E34" s="67"/>
      <c r="F34" s="67"/>
      <c r="G34" s="67"/>
      <c r="H34" s="67"/>
      <c r="I34" s="67"/>
      <c r="J34" s="67"/>
      <c r="K34" s="67"/>
      <c r="L34" s="67"/>
      <c r="M34" s="67"/>
    </row>
    <row r="35" spans="1:13" ht="20.6">
      <c r="A35" s="67"/>
      <c r="B35" s="71" t="s">
        <v>576</v>
      </c>
      <c r="C35" s="72">
        <v>1965</v>
      </c>
      <c r="D35" s="78">
        <f t="shared" si="1"/>
        <v>0.18632656931538025</v>
      </c>
      <c r="E35" s="67"/>
      <c r="F35" s="67"/>
      <c r="G35" s="67"/>
      <c r="H35" s="67"/>
      <c r="I35" s="67"/>
      <c r="J35" s="67"/>
      <c r="K35" s="67"/>
      <c r="L35" s="67"/>
      <c r="M35" s="67"/>
    </row>
    <row r="36" spans="1:13" ht="20.6">
      <c r="A36" s="67"/>
      <c r="B36" s="71" t="s">
        <v>577</v>
      </c>
      <c r="C36" s="72">
        <v>1953</v>
      </c>
      <c r="D36" s="78">
        <f t="shared" si="1"/>
        <v>0.18518869713635502</v>
      </c>
      <c r="E36" s="67"/>
      <c r="F36" s="67"/>
      <c r="G36" s="67"/>
      <c r="H36" s="67"/>
      <c r="I36" s="67"/>
      <c r="J36" s="67"/>
      <c r="K36" s="67"/>
      <c r="L36" s="67"/>
      <c r="M36" s="67"/>
    </row>
    <row r="37" spans="1:13" ht="20.6">
      <c r="A37" s="67"/>
      <c r="B37" s="71" t="s">
        <v>578</v>
      </c>
      <c r="C37" s="102">
        <v>2426</v>
      </c>
      <c r="D37" s="101">
        <f t="shared" si="1"/>
        <v>0.2300398255262659</v>
      </c>
      <c r="E37" s="67"/>
      <c r="F37" s="67"/>
      <c r="G37" s="67"/>
      <c r="H37" s="67"/>
      <c r="I37" s="67"/>
      <c r="J37" s="67"/>
      <c r="K37" s="67"/>
      <c r="L37" s="67"/>
      <c r="M37" s="67"/>
    </row>
    <row r="38" spans="1:13" ht="20.6">
      <c r="A38" s="67"/>
      <c r="B38" s="71" t="s">
        <v>579</v>
      </c>
      <c r="C38" s="72">
        <v>1887</v>
      </c>
      <c r="D38" s="78">
        <f t="shared" si="1"/>
        <v>0.1789304001517163</v>
      </c>
      <c r="E38" s="67"/>
      <c r="F38" s="67"/>
      <c r="G38" s="67"/>
      <c r="H38" s="67"/>
      <c r="I38" s="67"/>
      <c r="J38" s="67"/>
      <c r="K38" s="67"/>
      <c r="L38" s="67"/>
      <c r="M38" s="67"/>
    </row>
    <row r="39" spans="1:13" ht="20.6">
      <c r="A39" s="67"/>
      <c r="B39" s="71" t="s">
        <v>580</v>
      </c>
      <c r="C39" s="72">
        <v>1306</v>
      </c>
      <c r="D39" s="78">
        <f t="shared" si="1"/>
        <v>0.12383842215057841</v>
      </c>
      <c r="E39" s="67"/>
      <c r="F39" s="67"/>
      <c r="G39" s="67"/>
      <c r="H39" s="67"/>
      <c r="I39" s="67"/>
      <c r="J39" s="67"/>
      <c r="K39" s="67"/>
      <c r="L39" s="67"/>
      <c r="M39" s="67"/>
    </row>
    <row r="40" spans="1:13" ht="20.6">
      <c r="A40" s="67"/>
      <c r="B40" s="79" t="s">
        <v>558</v>
      </c>
      <c r="C40" s="86">
        <f>SUM(C33:C39)</f>
        <v>10546</v>
      </c>
      <c r="D40" s="78">
        <f>C40/$C$40</f>
        <v>1</v>
      </c>
      <c r="E40" s="67"/>
      <c r="F40" s="67"/>
      <c r="G40" s="67"/>
      <c r="H40" s="67"/>
      <c r="I40" s="67"/>
      <c r="J40" s="67"/>
      <c r="K40" s="67"/>
      <c r="L40" s="67"/>
      <c r="M40" s="67"/>
    </row>
    <row r="41" spans="1:13" ht="20.6">
      <c r="A41" s="67"/>
      <c r="B41" s="87"/>
      <c r="C41" s="82"/>
      <c r="D41" s="88"/>
      <c r="E41" s="67"/>
      <c r="F41" s="67"/>
      <c r="G41" s="67"/>
      <c r="H41" s="67"/>
      <c r="I41" s="67"/>
      <c r="J41" s="67"/>
      <c r="K41" s="67"/>
      <c r="L41" s="67"/>
      <c r="M41" s="67"/>
    </row>
    <row r="42" spans="1:13" ht="27.45">
      <c r="A42" s="64"/>
      <c r="B42" s="65" t="s">
        <v>581</v>
      </c>
      <c r="C42" s="65"/>
      <c r="D42" s="65"/>
      <c r="E42" s="65"/>
      <c r="F42" s="67"/>
      <c r="G42" s="65"/>
      <c r="H42" s="76"/>
      <c r="I42" s="76"/>
      <c r="J42" s="65"/>
      <c r="K42" s="65"/>
      <c r="L42" s="65"/>
      <c r="M42" s="65"/>
    </row>
    <row r="43" spans="1:13" ht="20.6">
      <c r="A43" s="67"/>
      <c r="B43" s="66" t="s">
        <v>582</v>
      </c>
      <c r="C43" s="67"/>
      <c r="D43" s="67"/>
      <c r="E43" s="67"/>
      <c r="F43" s="67"/>
      <c r="G43" s="67"/>
      <c r="H43" s="67"/>
      <c r="I43" s="67"/>
      <c r="J43" s="67"/>
      <c r="K43" s="67"/>
      <c r="L43" s="67"/>
      <c r="M43" s="67"/>
    </row>
    <row r="44" spans="1:13">
      <c r="A44" s="67"/>
      <c r="B44" s="67"/>
      <c r="C44" s="68"/>
      <c r="D44" s="68" t="s">
        <v>561</v>
      </c>
      <c r="E44" s="67"/>
      <c r="F44" s="67"/>
      <c r="G44" s="67"/>
      <c r="H44" s="67"/>
      <c r="I44" s="67"/>
      <c r="J44" s="67"/>
      <c r="K44" s="67"/>
      <c r="L44" s="67"/>
      <c r="M44" s="67"/>
    </row>
    <row r="45" spans="1:13">
      <c r="A45" s="67"/>
      <c r="B45" s="69" t="s">
        <v>562</v>
      </c>
      <c r="C45" s="69" t="s">
        <v>573</v>
      </c>
      <c r="D45" s="69" t="s">
        <v>564</v>
      </c>
      <c r="E45" s="67"/>
      <c r="F45" s="67"/>
      <c r="G45" s="67"/>
      <c r="H45" s="67"/>
      <c r="I45" s="67"/>
      <c r="J45" s="67"/>
      <c r="K45" s="67"/>
      <c r="L45" s="67"/>
      <c r="M45" s="67"/>
    </row>
    <row r="46" spans="1:13" ht="20.6">
      <c r="A46" s="67"/>
      <c r="B46" s="71" t="s">
        <v>583</v>
      </c>
      <c r="C46" s="72">
        <v>2389</v>
      </c>
      <c r="D46" s="78">
        <f>C46/$C$49</f>
        <v>0.22653138630760478</v>
      </c>
      <c r="E46" s="67"/>
      <c r="F46" s="67"/>
      <c r="G46" s="67"/>
      <c r="H46" s="67"/>
      <c r="I46" s="67"/>
      <c r="J46" s="67"/>
      <c r="K46" s="67"/>
      <c r="L46" s="67"/>
      <c r="M46" s="67"/>
    </row>
    <row r="47" spans="1:13" ht="20.6">
      <c r="A47" s="67"/>
      <c r="B47" s="71" t="s">
        <v>584</v>
      </c>
      <c r="C47" s="102">
        <v>6292</v>
      </c>
      <c r="D47" s="101">
        <f t="shared" ref="D47:D48" si="2">C47/$C$49</f>
        <v>0.59662431253555848</v>
      </c>
      <c r="E47" s="67"/>
      <c r="F47" s="67"/>
      <c r="G47" s="67"/>
      <c r="H47" s="67"/>
      <c r="I47" s="67"/>
      <c r="J47" s="67"/>
      <c r="K47" s="67"/>
      <c r="L47" s="67"/>
      <c r="M47" s="67"/>
    </row>
    <row r="48" spans="1:13" ht="20.6">
      <c r="A48" s="67"/>
      <c r="B48" s="71" t="s">
        <v>585</v>
      </c>
      <c r="C48" s="72">
        <v>1865</v>
      </c>
      <c r="D48" s="78">
        <f t="shared" si="2"/>
        <v>0.17684430115683672</v>
      </c>
      <c r="E48" s="67"/>
      <c r="F48" s="67"/>
      <c r="G48" s="67"/>
      <c r="H48" s="67"/>
      <c r="I48" s="67"/>
      <c r="J48" s="67"/>
      <c r="K48" s="67"/>
      <c r="L48" s="67"/>
      <c r="M48" s="67"/>
    </row>
    <row r="49" spans="1:13" ht="20.6">
      <c r="A49" s="67"/>
      <c r="B49" s="71" t="s">
        <v>558</v>
      </c>
      <c r="C49" s="72">
        <f>SUM(C46:C48)</f>
        <v>10546</v>
      </c>
      <c r="D49" s="78">
        <f>C49/$C$49</f>
        <v>1</v>
      </c>
      <c r="E49" s="67"/>
      <c r="F49" s="67"/>
      <c r="G49" s="67"/>
      <c r="H49" s="67"/>
      <c r="I49" s="67"/>
      <c r="J49" s="67"/>
      <c r="K49" s="67"/>
      <c r="L49" s="67"/>
      <c r="M49" s="67"/>
    </row>
    <row r="50" spans="1:13" ht="20.6">
      <c r="A50" s="67"/>
      <c r="B50" s="89"/>
      <c r="C50" s="81"/>
      <c r="D50" s="90"/>
      <c r="E50" s="67"/>
      <c r="F50" s="67"/>
      <c r="G50" s="67"/>
      <c r="H50" s="67"/>
      <c r="I50" s="67"/>
      <c r="J50" s="67"/>
      <c r="K50" s="67"/>
      <c r="L50" s="67"/>
      <c r="M50" s="67"/>
    </row>
    <row r="51" spans="1:13" ht="27.45">
      <c r="A51" s="64"/>
      <c r="B51" s="65" t="s">
        <v>586</v>
      </c>
      <c r="C51" s="65"/>
      <c r="D51" s="65"/>
      <c r="E51" s="65"/>
      <c r="F51" s="67"/>
      <c r="G51" s="65"/>
      <c r="H51" s="76"/>
      <c r="I51" s="76"/>
      <c r="J51" s="65"/>
      <c r="K51" s="65"/>
      <c r="L51" s="65"/>
      <c r="M51" s="65"/>
    </row>
    <row r="52" spans="1:13" ht="20.6">
      <c r="A52" s="67"/>
      <c r="B52" s="66" t="s">
        <v>587</v>
      </c>
      <c r="C52" s="67"/>
      <c r="D52" s="67"/>
      <c r="E52" s="67"/>
      <c r="F52" s="67"/>
      <c r="G52" s="67"/>
      <c r="H52" s="67"/>
      <c r="I52" s="67"/>
      <c r="J52" s="67"/>
      <c r="K52" s="67"/>
      <c r="L52" s="67"/>
      <c r="M52" s="67"/>
    </row>
    <row r="53" spans="1:13">
      <c r="A53" s="67"/>
      <c r="B53" s="69" t="s">
        <v>562</v>
      </c>
      <c r="C53" s="69" t="s">
        <v>573</v>
      </c>
      <c r="D53" s="69" t="s">
        <v>564</v>
      </c>
      <c r="E53" s="67"/>
      <c r="F53" s="67"/>
      <c r="G53" s="67"/>
      <c r="H53" s="67"/>
      <c r="I53" s="67"/>
      <c r="J53" s="67"/>
      <c r="K53" s="67"/>
      <c r="L53" s="67"/>
      <c r="M53" s="67"/>
    </row>
    <row r="54" spans="1:13" ht="20.6">
      <c r="A54" s="67"/>
      <c r="B54" s="91" t="s">
        <v>588</v>
      </c>
      <c r="C54" s="72">
        <v>110</v>
      </c>
      <c r="D54" s="92">
        <f>C54/$C$61</f>
        <v>1.0430494974397875E-2</v>
      </c>
      <c r="E54" s="67"/>
      <c r="F54" s="67"/>
      <c r="G54" s="67"/>
      <c r="H54" s="67"/>
      <c r="I54" s="67"/>
      <c r="J54" s="67"/>
      <c r="K54" s="67"/>
      <c r="L54" s="67"/>
      <c r="M54" s="67"/>
    </row>
    <row r="55" spans="1:13" ht="20.6">
      <c r="A55" s="67"/>
      <c r="B55" s="91" t="s">
        <v>589</v>
      </c>
      <c r="C55" s="72">
        <v>1309</v>
      </c>
      <c r="D55" s="92">
        <f t="shared" ref="D55:D60" si="3">C55/$C$61</f>
        <v>0.12412289019533472</v>
      </c>
      <c r="E55" s="67"/>
      <c r="F55" s="67"/>
      <c r="G55" s="67"/>
      <c r="H55" s="67"/>
      <c r="I55" s="67"/>
      <c r="J55" s="67"/>
      <c r="K55" s="67"/>
      <c r="L55" s="67"/>
      <c r="M55" s="67"/>
    </row>
    <row r="56" spans="1:13" ht="20.6">
      <c r="A56" s="67"/>
      <c r="B56" s="91" t="s">
        <v>590</v>
      </c>
      <c r="C56" s="72">
        <v>1677</v>
      </c>
      <c r="D56" s="92">
        <f t="shared" si="3"/>
        <v>0.15901763701877489</v>
      </c>
      <c r="E56" s="67"/>
      <c r="F56" s="67"/>
      <c r="G56" s="67"/>
      <c r="H56" s="67"/>
      <c r="I56" s="67"/>
      <c r="J56" s="67"/>
      <c r="K56" s="67"/>
      <c r="L56" s="67"/>
      <c r="M56" s="67"/>
    </row>
    <row r="57" spans="1:13" ht="20.6">
      <c r="A57" s="67"/>
      <c r="B57" s="91" t="s">
        <v>591</v>
      </c>
      <c r="C57" s="72">
        <v>1278</v>
      </c>
      <c r="D57" s="92">
        <f t="shared" si="3"/>
        <v>0.12118338706618623</v>
      </c>
      <c r="E57" s="67"/>
      <c r="F57" s="67"/>
      <c r="G57" s="67"/>
      <c r="H57" s="67"/>
      <c r="I57" s="67"/>
      <c r="J57" s="67"/>
      <c r="K57" s="67"/>
      <c r="L57" s="67"/>
      <c r="M57" s="67"/>
    </row>
    <row r="58" spans="1:13" ht="20.6">
      <c r="A58" s="67"/>
      <c r="B58" s="91" t="s">
        <v>592</v>
      </c>
      <c r="C58" s="72">
        <v>360</v>
      </c>
      <c r="D58" s="92">
        <f t="shared" si="3"/>
        <v>3.4136165370756685E-2</v>
      </c>
      <c r="E58" s="67"/>
      <c r="F58" s="67"/>
      <c r="G58" s="67"/>
      <c r="H58" s="67"/>
      <c r="I58" s="67"/>
      <c r="J58" s="67"/>
      <c r="K58" s="67"/>
      <c r="L58" s="67"/>
      <c r="M58" s="67"/>
    </row>
    <row r="59" spans="1:13" ht="20.6">
      <c r="A59" s="67"/>
      <c r="B59" s="91" t="s">
        <v>593</v>
      </c>
      <c r="C59" s="72">
        <v>112</v>
      </c>
      <c r="D59" s="92">
        <f t="shared" si="3"/>
        <v>1.0620140337568746E-2</v>
      </c>
      <c r="E59" s="67"/>
      <c r="F59" s="67"/>
      <c r="G59" s="67"/>
      <c r="H59" s="67"/>
      <c r="I59" s="67"/>
      <c r="J59" s="67"/>
      <c r="K59" s="67"/>
      <c r="L59" s="67"/>
      <c r="M59" s="67"/>
    </row>
    <row r="60" spans="1:13" ht="20.6">
      <c r="A60" s="67"/>
      <c r="B60" s="71" t="s">
        <v>594</v>
      </c>
      <c r="C60" s="102">
        <v>5700</v>
      </c>
      <c r="D60" s="101">
        <f t="shared" si="3"/>
        <v>0.54048928503698079</v>
      </c>
      <c r="E60" s="67"/>
      <c r="F60" s="67"/>
      <c r="G60" s="67"/>
      <c r="H60" s="67"/>
      <c r="I60" s="67"/>
      <c r="J60" s="67"/>
      <c r="K60" s="67"/>
      <c r="L60" s="67"/>
      <c r="M60" s="67"/>
    </row>
    <row r="61" spans="1:13" ht="20.6">
      <c r="A61" s="67"/>
      <c r="B61" s="93" t="s">
        <v>558</v>
      </c>
      <c r="C61" s="86">
        <f>SUM(C54:C60)</f>
        <v>10546</v>
      </c>
      <c r="D61" s="92">
        <f>C61/$C$61</f>
        <v>1</v>
      </c>
      <c r="E61" s="67"/>
      <c r="F61" s="67"/>
      <c r="G61" s="67"/>
      <c r="H61" s="67"/>
      <c r="I61" s="67"/>
      <c r="J61" s="67"/>
      <c r="K61" s="67"/>
      <c r="L61" s="67"/>
      <c r="M61" s="67"/>
    </row>
    <row r="62" spans="1:13" ht="20.6">
      <c r="A62" s="83"/>
      <c r="B62" s="94"/>
      <c r="C62" s="95"/>
      <c r="D62" s="96"/>
      <c r="E62" s="83"/>
      <c r="F62" s="83"/>
      <c r="G62" s="83"/>
      <c r="H62" s="83"/>
      <c r="I62" s="83"/>
      <c r="J62" s="83"/>
      <c r="K62" s="83"/>
      <c r="L62" s="83"/>
      <c r="M62" s="83"/>
    </row>
    <row r="63" spans="1:13" ht="24.9">
      <c r="A63" s="83"/>
      <c r="B63" s="65" t="s">
        <v>595</v>
      </c>
      <c r="C63" s="85"/>
      <c r="D63" s="82"/>
      <c r="E63" s="83"/>
      <c r="F63" s="83"/>
      <c r="G63" s="83"/>
      <c r="H63" s="83"/>
      <c r="I63" s="83"/>
      <c r="J63" s="83"/>
      <c r="K63" s="83"/>
      <c r="L63" s="83"/>
      <c r="M63" s="83"/>
    </row>
    <row r="64" spans="1:13" ht="20.6">
      <c r="A64" s="66"/>
      <c r="B64" s="66" t="s">
        <v>596</v>
      </c>
      <c r="C64" s="85"/>
      <c r="D64" s="82"/>
      <c r="E64" s="66"/>
      <c r="F64" s="66"/>
      <c r="G64" s="66"/>
      <c r="H64" s="66"/>
      <c r="I64" s="66"/>
      <c r="J64" s="66"/>
      <c r="K64" s="66"/>
      <c r="L64" s="66"/>
      <c r="M64" s="66"/>
    </row>
    <row r="65" spans="1:13" ht="20.6">
      <c r="A65" s="66"/>
      <c r="B65" s="66" t="s">
        <v>597</v>
      </c>
      <c r="C65" s="85"/>
      <c r="D65" s="82"/>
      <c r="E65" s="66"/>
      <c r="F65" s="66"/>
      <c r="G65" s="66"/>
      <c r="H65" s="66"/>
      <c r="I65" s="66"/>
      <c r="J65" s="66"/>
      <c r="K65" s="66"/>
      <c r="L65" s="66"/>
      <c r="M65" s="66"/>
    </row>
    <row r="66" spans="1:13" ht="20.6">
      <c r="A66" s="66"/>
      <c r="B66" s="66" t="s">
        <v>598</v>
      </c>
      <c r="C66" s="85"/>
      <c r="D66" s="82"/>
      <c r="E66" s="66"/>
      <c r="F66" s="66"/>
      <c r="G66" s="66"/>
      <c r="H66" s="66"/>
      <c r="I66" s="66"/>
      <c r="J66" s="66"/>
      <c r="K66" s="66"/>
      <c r="L66" s="66"/>
      <c r="M66" s="66"/>
    </row>
    <row r="67" spans="1:13" ht="20.6">
      <c r="A67" s="66"/>
      <c r="B67" s="66" t="s">
        <v>538</v>
      </c>
      <c r="C67" s="85"/>
      <c r="D67" s="82"/>
      <c r="E67" s="66"/>
      <c r="F67" s="66"/>
      <c r="G67" s="66"/>
      <c r="H67" s="66"/>
      <c r="I67" s="66"/>
      <c r="J67" s="66"/>
      <c r="K67" s="66"/>
      <c r="L67" s="66"/>
      <c r="M67" s="68" t="s">
        <v>599</v>
      </c>
    </row>
    <row r="68" spans="1:13" ht="61.75">
      <c r="A68" s="83"/>
      <c r="B68" s="200"/>
      <c r="C68" s="201"/>
      <c r="D68" s="201"/>
      <c r="E68" s="201"/>
      <c r="F68" s="201"/>
      <c r="G68" s="201"/>
      <c r="H68" s="202"/>
      <c r="I68" s="97" t="s">
        <v>539</v>
      </c>
      <c r="J68" s="97" t="s">
        <v>540</v>
      </c>
      <c r="K68" s="98" t="s">
        <v>541</v>
      </c>
      <c r="L68" s="97" t="s">
        <v>600</v>
      </c>
      <c r="M68" s="97" t="s">
        <v>601</v>
      </c>
    </row>
    <row r="69" spans="1:13" ht="20.6">
      <c r="A69" s="83"/>
      <c r="B69" s="194" t="s">
        <v>542</v>
      </c>
      <c r="C69" s="195"/>
      <c r="D69" s="195"/>
      <c r="E69" s="195"/>
      <c r="F69" s="195"/>
      <c r="G69" s="195"/>
      <c r="H69" s="196"/>
      <c r="I69" s="99">
        <v>6409</v>
      </c>
      <c r="J69" s="99">
        <v>554</v>
      </c>
      <c r="K69" s="99">
        <v>1694</v>
      </c>
      <c r="L69" s="100">
        <f t="shared" ref="L69:L74" si="4">SUM(I69:K69)</f>
        <v>8657</v>
      </c>
      <c r="M69" s="92">
        <f t="shared" ref="M69:M75" si="5">I69/L69</f>
        <v>0.74032574794963613</v>
      </c>
    </row>
    <row r="70" spans="1:13" ht="20.6">
      <c r="A70" s="83"/>
      <c r="B70" s="194" t="s">
        <v>543</v>
      </c>
      <c r="C70" s="195"/>
      <c r="D70" s="195"/>
      <c r="E70" s="195"/>
      <c r="F70" s="195"/>
      <c r="G70" s="195"/>
      <c r="H70" s="196"/>
      <c r="I70" s="99">
        <v>6016</v>
      </c>
      <c r="J70" s="99">
        <v>696</v>
      </c>
      <c r="K70" s="99">
        <v>1942</v>
      </c>
      <c r="L70" s="100">
        <f t="shared" si="4"/>
        <v>8654</v>
      </c>
      <c r="M70" s="92">
        <f t="shared" si="5"/>
        <v>0.6951698636468685</v>
      </c>
    </row>
    <row r="71" spans="1:13" ht="20.6">
      <c r="A71" s="83"/>
      <c r="B71" s="194" t="s">
        <v>544</v>
      </c>
      <c r="C71" s="195"/>
      <c r="D71" s="195"/>
      <c r="E71" s="195"/>
      <c r="F71" s="195"/>
      <c r="G71" s="195"/>
      <c r="H71" s="196"/>
      <c r="I71" s="99">
        <v>6790</v>
      </c>
      <c r="J71" s="99">
        <v>375</v>
      </c>
      <c r="K71" s="99">
        <v>1488</v>
      </c>
      <c r="L71" s="100">
        <f t="shared" si="4"/>
        <v>8653</v>
      </c>
      <c r="M71" s="92">
        <f t="shared" si="5"/>
        <v>0.78469894834161558</v>
      </c>
    </row>
    <row r="72" spans="1:13" ht="20.6">
      <c r="A72" s="83"/>
      <c r="B72" s="194" t="s">
        <v>545</v>
      </c>
      <c r="C72" s="195"/>
      <c r="D72" s="195"/>
      <c r="E72" s="195"/>
      <c r="F72" s="195"/>
      <c r="G72" s="195"/>
      <c r="H72" s="196"/>
      <c r="I72" s="99">
        <v>6714</v>
      </c>
      <c r="J72" s="99">
        <v>424</v>
      </c>
      <c r="K72" s="99">
        <v>1520</v>
      </c>
      <c r="L72" s="100">
        <f t="shared" si="4"/>
        <v>8658</v>
      </c>
      <c r="M72" s="92">
        <f t="shared" si="5"/>
        <v>0.77546777546777546</v>
      </c>
    </row>
    <row r="73" spans="1:13" ht="20.6">
      <c r="A73" s="83"/>
      <c r="B73" s="194" t="s">
        <v>602</v>
      </c>
      <c r="C73" s="195"/>
      <c r="D73" s="195"/>
      <c r="E73" s="195"/>
      <c r="F73" s="195"/>
      <c r="G73" s="195"/>
      <c r="H73" s="196"/>
      <c r="I73" s="99">
        <v>6321</v>
      </c>
      <c r="J73" s="99">
        <v>491</v>
      </c>
      <c r="K73" s="99">
        <v>1843</v>
      </c>
      <c r="L73" s="100">
        <f t="shared" si="4"/>
        <v>8655</v>
      </c>
      <c r="M73" s="92">
        <f t="shared" si="5"/>
        <v>0.73032928942807629</v>
      </c>
    </row>
    <row r="74" spans="1:13" ht="20.6">
      <c r="A74" s="83"/>
      <c r="B74" s="194" t="s">
        <v>546</v>
      </c>
      <c r="C74" s="195"/>
      <c r="D74" s="195"/>
      <c r="E74" s="195"/>
      <c r="F74" s="195"/>
      <c r="G74" s="195"/>
      <c r="H74" s="196"/>
      <c r="I74" s="99">
        <v>6900</v>
      </c>
      <c r="J74" s="99">
        <v>369</v>
      </c>
      <c r="K74" s="99">
        <v>1387</v>
      </c>
      <c r="L74" s="100">
        <f t="shared" si="4"/>
        <v>8656</v>
      </c>
      <c r="M74" s="101">
        <f t="shared" si="5"/>
        <v>0.7971349353049908</v>
      </c>
    </row>
    <row r="75" spans="1:13" ht="20.6">
      <c r="A75" s="83"/>
      <c r="B75" s="197" t="s">
        <v>603</v>
      </c>
      <c r="C75" s="198"/>
      <c r="D75" s="198"/>
      <c r="E75" s="198"/>
      <c r="F75" s="198"/>
      <c r="G75" s="198"/>
      <c r="H75" s="199"/>
      <c r="I75" s="100">
        <f>SUM(I69:I74)</f>
        <v>39150</v>
      </c>
      <c r="J75" s="100">
        <f>SUM(J69:J74)</f>
        <v>2909</v>
      </c>
      <c r="K75" s="100">
        <f>SUM(K69:K74)</f>
        <v>9874</v>
      </c>
      <c r="L75" s="100">
        <f>SUM(L69:L74)</f>
        <v>51933</v>
      </c>
      <c r="M75" s="92">
        <f t="shared" si="5"/>
        <v>0.75385592975564675</v>
      </c>
    </row>
    <row r="76" spans="1:13" ht="20.6">
      <c r="A76" s="83"/>
      <c r="B76" s="84"/>
      <c r="C76" s="85"/>
      <c r="D76" s="82"/>
      <c r="E76" s="83"/>
      <c r="F76" s="83"/>
      <c r="G76" s="83"/>
      <c r="H76" s="83"/>
      <c r="I76" s="83"/>
      <c r="J76" s="83"/>
      <c r="K76" s="83"/>
      <c r="L76" s="83"/>
      <c r="M76" s="83"/>
    </row>
  </sheetData>
  <mergeCells count="8">
    <mergeCell ref="B74:H74"/>
    <mergeCell ref="B75:H75"/>
    <mergeCell ref="B68:H68"/>
    <mergeCell ref="B69:H69"/>
    <mergeCell ref="B70:H70"/>
    <mergeCell ref="B71:H71"/>
    <mergeCell ref="B72:H72"/>
    <mergeCell ref="B73:H73"/>
  </mergeCells>
  <phoneticPr fontId="4"/>
  <pageMargins left="0.7" right="0.7" top="0.75" bottom="0.75" header="0.3" footer="0.3"/>
  <pageSetup paperSize="9" scale="4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D51C-58CB-4F9D-BFA9-9D1796BA147B}">
  <sheetPr>
    <pageSetUpPr fitToPage="1"/>
  </sheetPr>
  <dimension ref="A1:N546"/>
  <sheetViews>
    <sheetView topLeftCell="A59" zoomScale="80" zoomScaleNormal="80" workbookViewId="0">
      <selection activeCell="E85" sqref="E85"/>
    </sheetView>
  </sheetViews>
  <sheetFormatPr defaultRowHeight="18.45"/>
  <cols>
    <col min="1" max="1" width="2.78515625" bestFit="1" customWidth="1"/>
    <col min="2" max="2" width="14.92578125" bestFit="1" customWidth="1"/>
    <col min="3" max="3" width="22.92578125" bestFit="1" customWidth="1"/>
    <col min="4" max="4" width="25.7109375" bestFit="1" customWidth="1"/>
    <col min="5" max="5" width="25.7109375" customWidth="1"/>
    <col min="6" max="6" width="25.7109375" bestFit="1" customWidth="1"/>
    <col min="7" max="7" width="19.5" bestFit="1" customWidth="1"/>
    <col min="8" max="8" width="17.5" bestFit="1" customWidth="1"/>
    <col min="9" max="9" width="17.5" customWidth="1"/>
    <col min="10" max="10" width="17.5" bestFit="1" customWidth="1"/>
    <col min="11" max="11" width="9.0703125" customWidth="1"/>
    <col min="12" max="12" width="15.5" style="51" customWidth="1"/>
    <col min="13" max="13" width="14.28515625" style="51" customWidth="1"/>
    <col min="14" max="15" width="49.7109375" customWidth="1"/>
    <col min="16" max="19" width="49.7109375" bestFit="1" customWidth="1"/>
    <col min="20" max="20" width="5.42578125" bestFit="1" customWidth="1"/>
    <col min="21" max="25" width="47.7109375" bestFit="1" customWidth="1"/>
    <col min="26" max="26" width="23.5703125" bestFit="1" customWidth="1"/>
    <col min="27" max="34" width="49.7109375" bestFit="1" customWidth="1"/>
    <col min="35" max="35" width="25.7109375" bestFit="1" customWidth="1"/>
    <col min="36" max="43" width="47.7109375" bestFit="1" customWidth="1"/>
    <col min="44" max="44" width="31.7109375" bestFit="1" customWidth="1"/>
    <col min="45" max="54" width="49.7109375" bestFit="1" customWidth="1"/>
    <col min="55" max="55" width="25.7109375" bestFit="1" customWidth="1"/>
    <col min="56" max="62" width="47.7109375" bestFit="1" customWidth="1"/>
    <col min="63" max="63" width="21.5703125" bestFit="1" customWidth="1"/>
    <col min="64" max="72" width="47.7109375" bestFit="1" customWidth="1"/>
    <col min="73" max="73" width="25.7109375" bestFit="1" customWidth="1"/>
    <col min="74" max="75" width="47.7109375" bestFit="1" customWidth="1"/>
    <col min="76" max="76" width="11.28515625" bestFit="1" customWidth="1"/>
    <col min="77" max="90" width="47.7109375" bestFit="1" customWidth="1"/>
    <col min="91" max="91" width="23.5703125" bestFit="1" customWidth="1"/>
    <col min="92" max="97" width="47.7109375" bestFit="1" customWidth="1"/>
    <col min="98" max="98" width="19.5" bestFit="1" customWidth="1"/>
    <col min="99" max="104" width="50.92578125" bestFit="1" customWidth="1"/>
    <col min="105" max="105" width="54.28515625" bestFit="1" customWidth="1"/>
    <col min="106" max="108" width="47.7109375" bestFit="1" customWidth="1"/>
    <col min="109" max="109" width="44" bestFit="1" customWidth="1"/>
    <col min="110" max="126" width="49.7109375" bestFit="1" customWidth="1"/>
    <col min="127" max="127" width="52.2109375" bestFit="1" customWidth="1"/>
    <col min="128" max="130" width="49.7109375" bestFit="1" customWidth="1"/>
    <col min="131" max="131" width="38" bestFit="1" customWidth="1"/>
    <col min="132" max="140" width="49.7109375" bestFit="1" customWidth="1"/>
    <col min="141" max="141" width="23.5703125" bestFit="1" customWidth="1"/>
    <col min="142" max="147" width="47.7109375" bestFit="1" customWidth="1"/>
    <col min="148" max="157" width="49.7109375" bestFit="1" customWidth="1"/>
    <col min="158" max="158" width="13.42578125" bestFit="1" customWidth="1"/>
    <col min="159" max="159" width="8.7109375" bestFit="1" customWidth="1"/>
    <col min="160" max="160" width="11" bestFit="1" customWidth="1"/>
    <col min="161" max="161" width="5.42578125" bestFit="1" customWidth="1"/>
    <col min="162" max="162" width="12.5" bestFit="1" customWidth="1"/>
    <col min="163" max="332" width="9.2109375" bestFit="1" customWidth="1"/>
    <col min="333" max="387" width="10.2109375" bestFit="1" customWidth="1"/>
    <col min="388" max="388" width="6.92578125" bestFit="1" customWidth="1"/>
    <col min="389" max="389" width="5.42578125" bestFit="1" customWidth="1"/>
    <col min="390" max="391" width="10.2109375" bestFit="1" customWidth="1"/>
    <col min="392" max="392" width="6.92578125" bestFit="1" customWidth="1"/>
    <col min="393" max="393" width="5.42578125" bestFit="1" customWidth="1"/>
    <col min="394" max="394" width="13.5703125" bestFit="1" customWidth="1"/>
    <col min="395" max="395" width="11.0703125" bestFit="1" customWidth="1"/>
    <col min="396" max="396" width="13.5703125" bestFit="1" customWidth="1"/>
    <col min="397" max="397" width="11.0703125" bestFit="1" customWidth="1"/>
    <col min="398" max="398" width="13.5703125" bestFit="1" customWidth="1"/>
    <col min="399" max="399" width="11.0703125" bestFit="1" customWidth="1"/>
    <col min="400" max="400" width="13.5703125" bestFit="1" customWidth="1"/>
    <col min="401" max="401" width="11.0703125" bestFit="1" customWidth="1"/>
    <col min="402" max="402" width="13.5703125" bestFit="1" customWidth="1"/>
    <col min="403" max="403" width="11.0703125" bestFit="1" customWidth="1"/>
    <col min="404" max="404" width="13.5703125" bestFit="1" customWidth="1"/>
    <col min="405" max="405" width="11.0703125" bestFit="1" customWidth="1"/>
    <col min="406" max="406" width="13.5703125" bestFit="1" customWidth="1"/>
    <col min="407" max="407" width="11.0703125" bestFit="1" customWidth="1"/>
    <col min="408" max="408" width="13.5703125" bestFit="1" customWidth="1"/>
    <col min="409" max="409" width="11.0703125" bestFit="1" customWidth="1"/>
    <col min="410" max="410" width="13.5703125" bestFit="1" customWidth="1"/>
    <col min="411" max="411" width="11.0703125" bestFit="1" customWidth="1"/>
    <col min="412" max="412" width="13.5703125" bestFit="1" customWidth="1"/>
    <col min="413" max="413" width="11.0703125" bestFit="1" customWidth="1"/>
    <col min="414" max="414" width="13.5703125" bestFit="1" customWidth="1"/>
    <col min="415" max="415" width="11.0703125" bestFit="1" customWidth="1"/>
    <col min="416" max="416" width="13.5703125" bestFit="1" customWidth="1"/>
    <col min="417" max="417" width="11.0703125" bestFit="1" customWidth="1"/>
    <col min="418" max="418" width="13.5703125" bestFit="1" customWidth="1"/>
    <col min="419" max="419" width="11.0703125" bestFit="1" customWidth="1"/>
    <col min="420" max="420" width="13.5703125" bestFit="1" customWidth="1"/>
    <col min="421" max="421" width="11.0703125" bestFit="1" customWidth="1"/>
    <col min="422" max="422" width="13.5703125" bestFit="1" customWidth="1"/>
    <col min="423" max="423" width="11.0703125" bestFit="1" customWidth="1"/>
    <col min="424" max="424" width="13.5703125" bestFit="1" customWidth="1"/>
    <col min="425" max="425" width="11.0703125" bestFit="1" customWidth="1"/>
    <col min="426" max="426" width="13.5703125" bestFit="1" customWidth="1"/>
    <col min="427" max="427" width="11.0703125" bestFit="1" customWidth="1"/>
    <col min="428" max="428" width="13.5703125" bestFit="1" customWidth="1"/>
    <col min="429" max="429" width="11.0703125" bestFit="1" customWidth="1"/>
    <col min="430" max="430" width="13.5703125" bestFit="1" customWidth="1"/>
    <col min="431" max="431" width="11.0703125" bestFit="1" customWidth="1"/>
    <col min="432" max="432" width="13.5703125" bestFit="1" customWidth="1"/>
    <col min="433" max="433" width="11.0703125" bestFit="1" customWidth="1"/>
    <col min="434" max="434" width="13.5703125" bestFit="1" customWidth="1"/>
    <col min="435" max="435" width="11.0703125" bestFit="1" customWidth="1"/>
    <col min="436" max="436" width="13.5703125" bestFit="1" customWidth="1"/>
    <col min="437" max="437" width="11.0703125" bestFit="1" customWidth="1"/>
    <col min="438" max="438" width="13.5703125" bestFit="1" customWidth="1"/>
    <col min="439" max="439" width="11.0703125" bestFit="1" customWidth="1"/>
    <col min="440" max="440" width="13.5703125" bestFit="1" customWidth="1"/>
    <col min="441" max="441" width="11.0703125" bestFit="1" customWidth="1"/>
    <col min="442" max="442" width="13.5703125" bestFit="1" customWidth="1"/>
    <col min="443" max="443" width="11.0703125" bestFit="1" customWidth="1"/>
    <col min="444" max="444" width="13.5703125" bestFit="1" customWidth="1"/>
    <col min="445" max="445" width="11.0703125" bestFit="1" customWidth="1"/>
    <col min="446" max="446" width="13.5703125" bestFit="1" customWidth="1"/>
    <col min="447" max="447" width="11.0703125" bestFit="1" customWidth="1"/>
    <col min="448" max="448" width="13.5703125" bestFit="1" customWidth="1"/>
    <col min="449" max="449" width="11.0703125" bestFit="1" customWidth="1"/>
    <col min="450" max="450" width="13.5703125" bestFit="1" customWidth="1"/>
    <col min="451" max="451" width="11.0703125" bestFit="1" customWidth="1"/>
    <col min="452" max="452" width="13.5703125" bestFit="1" customWidth="1"/>
    <col min="453" max="453" width="11.0703125" bestFit="1" customWidth="1"/>
    <col min="454" max="454" width="13.5703125" bestFit="1" customWidth="1"/>
    <col min="455" max="455" width="11.0703125" bestFit="1" customWidth="1"/>
    <col min="456" max="456" width="13.5703125" bestFit="1" customWidth="1"/>
    <col min="457" max="457" width="11.0703125" bestFit="1" customWidth="1"/>
    <col min="458" max="458" width="13.5703125" bestFit="1" customWidth="1"/>
    <col min="459" max="459" width="11.0703125" bestFit="1" customWidth="1"/>
    <col min="460" max="460" width="13.5703125" bestFit="1" customWidth="1"/>
    <col min="461" max="461" width="11.0703125" bestFit="1" customWidth="1"/>
    <col min="462" max="462" width="13.5703125" bestFit="1" customWidth="1"/>
    <col min="463" max="463" width="11.0703125" bestFit="1" customWidth="1"/>
    <col min="464" max="464" width="13.5703125" bestFit="1" customWidth="1"/>
    <col min="465" max="465" width="11.0703125" bestFit="1" customWidth="1"/>
    <col min="466" max="466" width="13.5703125" bestFit="1" customWidth="1"/>
    <col min="467" max="467" width="11.0703125" bestFit="1" customWidth="1"/>
    <col min="468" max="468" width="13.5703125" bestFit="1" customWidth="1"/>
    <col min="469" max="469" width="11.0703125" bestFit="1" customWidth="1"/>
    <col min="470" max="470" width="13.5703125" bestFit="1" customWidth="1"/>
    <col min="471" max="471" width="11.0703125" bestFit="1" customWidth="1"/>
    <col min="472" max="472" width="13.5703125" bestFit="1" customWidth="1"/>
    <col min="473" max="473" width="11.0703125" bestFit="1" customWidth="1"/>
    <col min="474" max="474" width="13.5703125" bestFit="1" customWidth="1"/>
    <col min="475" max="475" width="11.0703125" bestFit="1" customWidth="1"/>
    <col min="476" max="476" width="13.5703125" bestFit="1" customWidth="1"/>
    <col min="477" max="477" width="11.0703125" bestFit="1" customWidth="1"/>
    <col min="478" max="478" width="13.5703125" bestFit="1" customWidth="1"/>
    <col min="479" max="479" width="11.0703125" bestFit="1" customWidth="1"/>
    <col min="480" max="480" width="13.5703125" bestFit="1" customWidth="1"/>
    <col min="481" max="481" width="11.0703125" bestFit="1" customWidth="1"/>
    <col min="482" max="482" width="13.5703125" bestFit="1" customWidth="1"/>
    <col min="483" max="483" width="11.0703125" bestFit="1" customWidth="1"/>
    <col min="484" max="484" width="13.5703125" bestFit="1" customWidth="1"/>
    <col min="485" max="485" width="11.0703125" bestFit="1" customWidth="1"/>
    <col min="486" max="486" width="13.5703125" bestFit="1" customWidth="1"/>
    <col min="487" max="487" width="11.0703125" bestFit="1" customWidth="1"/>
    <col min="488" max="488" width="13.5703125" bestFit="1" customWidth="1"/>
    <col min="489" max="489" width="11.0703125" bestFit="1" customWidth="1"/>
    <col min="490" max="490" width="13.5703125" bestFit="1" customWidth="1"/>
    <col min="491" max="491" width="11.0703125" bestFit="1" customWidth="1"/>
    <col min="492" max="492" width="13.5703125" bestFit="1" customWidth="1"/>
    <col min="493" max="493" width="11.0703125" bestFit="1" customWidth="1"/>
    <col min="494" max="494" width="13.5703125" bestFit="1" customWidth="1"/>
    <col min="495" max="495" width="11.0703125" bestFit="1" customWidth="1"/>
    <col min="496" max="496" width="13.5703125" bestFit="1" customWidth="1"/>
    <col min="497" max="497" width="11.0703125" bestFit="1" customWidth="1"/>
    <col min="498" max="498" width="13.5703125" bestFit="1" customWidth="1"/>
    <col min="499" max="499" width="11.0703125" bestFit="1" customWidth="1"/>
    <col min="500" max="500" width="13.5703125" bestFit="1" customWidth="1"/>
    <col min="501" max="501" width="11.0703125" bestFit="1" customWidth="1"/>
    <col min="502" max="502" width="13.5703125" bestFit="1" customWidth="1"/>
    <col min="503" max="503" width="11.0703125" bestFit="1" customWidth="1"/>
    <col min="504" max="504" width="13.5703125" bestFit="1" customWidth="1"/>
    <col min="505" max="505" width="11.0703125" bestFit="1" customWidth="1"/>
    <col min="506" max="506" width="13.5703125" bestFit="1" customWidth="1"/>
    <col min="507" max="507" width="11.0703125" bestFit="1" customWidth="1"/>
    <col min="508" max="508" width="13.5703125" bestFit="1" customWidth="1"/>
    <col min="509" max="509" width="11.0703125" bestFit="1" customWidth="1"/>
    <col min="510" max="510" width="13.5703125" bestFit="1" customWidth="1"/>
    <col min="511" max="511" width="11.0703125" bestFit="1" customWidth="1"/>
    <col min="512" max="512" width="13.5703125" bestFit="1" customWidth="1"/>
    <col min="513" max="513" width="11.0703125" bestFit="1" customWidth="1"/>
    <col min="514" max="514" width="13.5703125" bestFit="1" customWidth="1"/>
    <col min="515" max="515" width="11.0703125" bestFit="1" customWidth="1"/>
    <col min="516" max="516" width="13.5703125" bestFit="1" customWidth="1"/>
    <col min="517" max="517" width="11.0703125" bestFit="1" customWidth="1"/>
    <col min="518" max="518" width="13.5703125" bestFit="1" customWidth="1"/>
    <col min="519" max="519" width="11.0703125" bestFit="1" customWidth="1"/>
    <col min="520" max="520" width="13.5703125" bestFit="1" customWidth="1"/>
    <col min="521" max="521" width="11.0703125" bestFit="1" customWidth="1"/>
    <col min="522" max="522" width="13.5703125" bestFit="1" customWidth="1"/>
    <col min="523" max="523" width="11.0703125" bestFit="1" customWidth="1"/>
    <col min="524" max="524" width="13.5703125" bestFit="1" customWidth="1"/>
    <col min="525" max="525" width="11.0703125" bestFit="1" customWidth="1"/>
    <col min="526" max="526" width="13.5703125" bestFit="1" customWidth="1"/>
    <col min="527" max="527" width="11.0703125" bestFit="1" customWidth="1"/>
    <col min="528" max="528" width="13.5703125" bestFit="1" customWidth="1"/>
    <col min="529" max="529" width="11.0703125" bestFit="1" customWidth="1"/>
    <col min="530" max="530" width="13.5703125" bestFit="1" customWidth="1"/>
    <col min="531" max="531" width="11.0703125" bestFit="1" customWidth="1"/>
    <col min="532" max="532" width="13.5703125" bestFit="1" customWidth="1"/>
    <col min="533" max="533" width="11.0703125" bestFit="1" customWidth="1"/>
    <col min="534" max="534" width="13.5703125" bestFit="1" customWidth="1"/>
    <col min="535" max="535" width="11.0703125" bestFit="1" customWidth="1"/>
    <col min="536" max="536" width="13.5703125" bestFit="1" customWidth="1"/>
    <col min="537" max="537" width="11.0703125" bestFit="1" customWidth="1"/>
    <col min="538" max="538" width="13.5703125" bestFit="1" customWidth="1"/>
    <col min="539" max="539" width="11.0703125" bestFit="1" customWidth="1"/>
    <col min="540" max="540" width="13.5703125" bestFit="1" customWidth="1"/>
    <col min="541" max="541" width="11.0703125" bestFit="1" customWidth="1"/>
    <col min="542" max="542" width="13.5703125" bestFit="1" customWidth="1"/>
    <col min="543" max="543" width="11.0703125" bestFit="1" customWidth="1"/>
    <col min="544" max="544" width="13.5703125" bestFit="1" customWidth="1"/>
    <col min="545" max="545" width="11.0703125" bestFit="1" customWidth="1"/>
    <col min="546" max="546" width="13.5703125" bestFit="1" customWidth="1"/>
    <col min="547" max="547" width="11.0703125" bestFit="1" customWidth="1"/>
    <col min="548" max="548" width="13.5703125" bestFit="1" customWidth="1"/>
    <col min="549" max="549" width="11.0703125" bestFit="1" customWidth="1"/>
    <col min="550" max="550" width="13.5703125" bestFit="1" customWidth="1"/>
    <col min="551" max="551" width="11.0703125" bestFit="1" customWidth="1"/>
    <col min="552" max="552" width="13.5703125" bestFit="1" customWidth="1"/>
    <col min="553" max="553" width="11.0703125" bestFit="1" customWidth="1"/>
    <col min="554" max="554" width="13.5703125" bestFit="1" customWidth="1"/>
    <col min="555" max="555" width="11.0703125" bestFit="1" customWidth="1"/>
    <col min="556" max="556" width="13.5703125" bestFit="1" customWidth="1"/>
    <col min="557" max="557" width="11.0703125" bestFit="1" customWidth="1"/>
    <col min="558" max="558" width="13.5703125" bestFit="1" customWidth="1"/>
    <col min="559" max="559" width="11.0703125" bestFit="1" customWidth="1"/>
    <col min="560" max="560" width="13.5703125" bestFit="1" customWidth="1"/>
    <col min="561" max="561" width="11.0703125" bestFit="1" customWidth="1"/>
    <col min="562" max="562" width="13.5703125" bestFit="1" customWidth="1"/>
    <col min="563" max="563" width="11.0703125" bestFit="1" customWidth="1"/>
    <col min="564" max="564" width="13.5703125" bestFit="1" customWidth="1"/>
    <col min="565" max="565" width="11.0703125" bestFit="1" customWidth="1"/>
    <col min="566" max="566" width="13.5703125" bestFit="1" customWidth="1"/>
    <col min="567" max="567" width="11.0703125" bestFit="1" customWidth="1"/>
    <col min="568" max="568" width="13.5703125" bestFit="1" customWidth="1"/>
    <col min="569" max="569" width="11.0703125" bestFit="1" customWidth="1"/>
    <col min="570" max="570" width="13.5703125" bestFit="1" customWidth="1"/>
    <col min="571" max="571" width="11.0703125" bestFit="1" customWidth="1"/>
    <col min="572" max="572" width="13.5703125" bestFit="1" customWidth="1"/>
    <col min="573" max="573" width="11.0703125" bestFit="1" customWidth="1"/>
    <col min="574" max="574" width="13.5703125" bestFit="1" customWidth="1"/>
    <col min="575" max="575" width="11.0703125" bestFit="1" customWidth="1"/>
    <col min="576" max="576" width="13.5703125" bestFit="1" customWidth="1"/>
    <col min="577" max="577" width="11.0703125" bestFit="1" customWidth="1"/>
    <col min="578" max="578" width="13.5703125" bestFit="1" customWidth="1"/>
    <col min="579" max="579" width="11.0703125" bestFit="1" customWidth="1"/>
    <col min="580" max="580" width="13.5703125" bestFit="1" customWidth="1"/>
    <col min="581" max="581" width="11.0703125" bestFit="1" customWidth="1"/>
    <col min="582" max="582" width="13.5703125" bestFit="1" customWidth="1"/>
    <col min="583" max="583" width="11.0703125" bestFit="1" customWidth="1"/>
    <col min="584" max="584" width="13.5703125" bestFit="1" customWidth="1"/>
    <col min="585" max="585" width="11.0703125" bestFit="1" customWidth="1"/>
    <col min="586" max="586" width="13.5703125" bestFit="1" customWidth="1"/>
    <col min="587" max="587" width="11.0703125" bestFit="1" customWidth="1"/>
    <col min="588" max="588" width="13.5703125" bestFit="1" customWidth="1"/>
    <col min="589" max="589" width="11.0703125" bestFit="1" customWidth="1"/>
    <col min="590" max="590" width="13.5703125" bestFit="1" customWidth="1"/>
    <col min="591" max="591" width="11.0703125" bestFit="1" customWidth="1"/>
    <col min="592" max="592" width="13.5703125" bestFit="1" customWidth="1"/>
    <col min="593" max="593" width="11.0703125" bestFit="1" customWidth="1"/>
    <col min="594" max="594" width="13.5703125" bestFit="1" customWidth="1"/>
    <col min="595" max="595" width="11.0703125" bestFit="1" customWidth="1"/>
    <col min="596" max="596" width="13.5703125" bestFit="1" customWidth="1"/>
    <col min="597" max="597" width="11.0703125" bestFit="1" customWidth="1"/>
    <col min="598" max="598" width="13.5703125" bestFit="1" customWidth="1"/>
    <col min="599" max="599" width="11.0703125" bestFit="1" customWidth="1"/>
    <col min="600" max="600" width="13.5703125" bestFit="1" customWidth="1"/>
    <col min="601" max="601" width="11.0703125" bestFit="1" customWidth="1"/>
    <col min="602" max="602" width="13.5703125" bestFit="1" customWidth="1"/>
    <col min="603" max="603" width="11.0703125" bestFit="1" customWidth="1"/>
    <col min="604" max="604" width="13.5703125" bestFit="1" customWidth="1"/>
    <col min="605" max="605" width="11.0703125" bestFit="1" customWidth="1"/>
    <col min="606" max="606" width="13.5703125" bestFit="1" customWidth="1"/>
    <col min="607" max="607" width="11.0703125" bestFit="1" customWidth="1"/>
    <col min="608" max="608" width="13.5703125" bestFit="1" customWidth="1"/>
    <col min="609" max="609" width="11.0703125" bestFit="1" customWidth="1"/>
    <col min="610" max="610" width="13.5703125" bestFit="1" customWidth="1"/>
    <col min="611" max="611" width="11.0703125" bestFit="1" customWidth="1"/>
    <col min="612" max="612" width="13.5703125" bestFit="1" customWidth="1"/>
    <col min="613" max="613" width="11.0703125" bestFit="1" customWidth="1"/>
    <col min="614" max="614" width="13.5703125" bestFit="1" customWidth="1"/>
    <col min="615" max="615" width="11.0703125" bestFit="1" customWidth="1"/>
    <col min="616" max="616" width="13.5703125" bestFit="1" customWidth="1"/>
    <col min="617" max="617" width="11.0703125" bestFit="1" customWidth="1"/>
    <col min="618" max="618" width="13.5703125" bestFit="1" customWidth="1"/>
    <col min="619" max="619" width="11.0703125" bestFit="1" customWidth="1"/>
    <col min="620" max="620" width="13.5703125" bestFit="1" customWidth="1"/>
    <col min="621" max="621" width="11.0703125" bestFit="1" customWidth="1"/>
    <col min="622" max="622" width="13.5703125" bestFit="1" customWidth="1"/>
    <col min="623" max="623" width="11.0703125" bestFit="1" customWidth="1"/>
    <col min="624" max="624" width="13.5703125" bestFit="1" customWidth="1"/>
    <col min="625" max="625" width="11.0703125" bestFit="1" customWidth="1"/>
    <col min="626" max="626" width="13.5703125" bestFit="1" customWidth="1"/>
    <col min="627" max="627" width="11.0703125" bestFit="1" customWidth="1"/>
    <col min="628" max="628" width="13.5703125" bestFit="1" customWidth="1"/>
    <col min="629" max="629" width="11.0703125" bestFit="1" customWidth="1"/>
    <col min="630" max="630" width="13.5703125" bestFit="1" customWidth="1"/>
    <col min="631" max="631" width="11.0703125" bestFit="1" customWidth="1"/>
    <col min="632" max="632" width="13.5703125" bestFit="1" customWidth="1"/>
    <col min="633" max="633" width="11.0703125" bestFit="1" customWidth="1"/>
    <col min="634" max="634" width="13.5703125" bestFit="1" customWidth="1"/>
    <col min="635" max="635" width="11.0703125" bestFit="1" customWidth="1"/>
    <col min="636" max="636" width="13.5703125" bestFit="1" customWidth="1"/>
    <col min="637" max="637" width="11.0703125" bestFit="1" customWidth="1"/>
    <col min="638" max="638" width="13.5703125" bestFit="1" customWidth="1"/>
    <col min="639" max="639" width="11.0703125" bestFit="1" customWidth="1"/>
    <col min="640" max="640" width="13.5703125" bestFit="1" customWidth="1"/>
    <col min="641" max="641" width="11.0703125" bestFit="1" customWidth="1"/>
    <col min="642" max="642" width="13.5703125" bestFit="1" customWidth="1"/>
    <col min="643" max="643" width="11.0703125" bestFit="1" customWidth="1"/>
    <col min="644" max="644" width="13.5703125" bestFit="1" customWidth="1"/>
    <col min="645" max="645" width="11.0703125" bestFit="1" customWidth="1"/>
    <col min="646" max="646" width="13.5703125" bestFit="1" customWidth="1"/>
    <col min="647" max="647" width="11.0703125" bestFit="1" customWidth="1"/>
    <col min="648" max="648" width="13.5703125" bestFit="1" customWidth="1"/>
    <col min="649" max="649" width="11.0703125" bestFit="1" customWidth="1"/>
    <col min="650" max="650" width="13.5703125" bestFit="1" customWidth="1"/>
    <col min="651" max="651" width="11.0703125" bestFit="1" customWidth="1"/>
    <col min="652" max="652" width="13.5703125" bestFit="1" customWidth="1"/>
    <col min="653" max="653" width="11.0703125" bestFit="1" customWidth="1"/>
    <col min="654" max="654" width="13.5703125" bestFit="1" customWidth="1"/>
    <col min="655" max="655" width="11.0703125" bestFit="1" customWidth="1"/>
    <col min="656" max="656" width="13.5703125" bestFit="1" customWidth="1"/>
    <col min="657" max="657" width="11.0703125" bestFit="1" customWidth="1"/>
    <col min="658" max="658" width="13.5703125" bestFit="1" customWidth="1"/>
    <col min="659" max="659" width="11.0703125" bestFit="1" customWidth="1"/>
    <col min="660" max="660" width="13.5703125" bestFit="1" customWidth="1"/>
    <col min="661" max="661" width="11.0703125" bestFit="1" customWidth="1"/>
    <col min="662" max="662" width="13.5703125" bestFit="1" customWidth="1"/>
    <col min="663" max="663" width="11.0703125" bestFit="1" customWidth="1"/>
    <col min="664" max="664" width="13.5703125" bestFit="1" customWidth="1"/>
    <col min="665" max="665" width="11.0703125" bestFit="1" customWidth="1"/>
    <col min="666" max="666" width="13.5703125" bestFit="1" customWidth="1"/>
    <col min="667" max="667" width="11.0703125" bestFit="1" customWidth="1"/>
    <col min="668" max="668" width="13.5703125" bestFit="1" customWidth="1"/>
    <col min="669" max="669" width="11.0703125" bestFit="1" customWidth="1"/>
    <col min="670" max="670" width="13.5703125" bestFit="1" customWidth="1"/>
    <col min="671" max="671" width="11.0703125" bestFit="1" customWidth="1"/>
    <col min="672" max="672" width="13.5703125" bestFit="1" customWidth="1"/>
    <col min="673" max="673" width="11.0703125" bestFit="1" customWidth="1"/>
    <col min="674" max="674" width="13.5703125" bestFit="1" customWidth="1"/>
    <col min="675" max="675" width="11.0703125" bestFit="1" customWidth="1"/>
    <col min="676" max="676" width="13.5703125" bestFit="1" customWidth="1"/>
    <col min="677" max="677" width="11.0703125" bestFit="1" customWidth="1"/>
    <col min="678" max="678" width="13.5703125" bestFit="1" customWidth="1"/>
    <col min="679" max="679" width="11.0703125" bestFit="1" customWidth="1"/>
    <col min="680" max="680" width="13.5703125" bestFit="1" customWidth="1"/>
    <col min="681" max="681" width="11.0703125" bestFit="1" customWidth="1"/>
    <col min="682" max="682" width="13.5703125" bestFit="1" customWidth="1"/>
    <col min="683" max="683" width="11.0703125" bestFit="1" customWidth="1"/>
    <col min="684" max="684" width="13.5703125" bestFit="1" customWidth="1"/>
    <col min="685" max="685" width="11.0703125" bestFit="1" customWidth="1"/>
    <col min="686" max="686" width="13.5703125" bestFit="1" customWidth="1"/>
    <col min="687" max="687" width="11.0703125" bestFit="1" customWidth="1"/>
    <col min="688" max="688" width="13.5703125" bestFit="1" customWidth="1"/>
    <col min="689" max="689" width="11.0703125" bestFit="1" customWidth="1"/>
    <col min="690" max="690" width="13.5703125" bestFit="1" customWidth="1"/>
    <col min="691" max="691" width="11.0703125" bestFit="1" customWidth="1"/>
    <col min="692" max="692" width="13.5703125" bestFit="1" customWidth="1"/>
    <col min="693" max="693" width="11.0703125" bestFit="1" customWidth="1"/>
    <col min="694" max="694" width="13.5703125" bestFit="1" customWidth="1"/>
    <col min="695" max="695" width="11.0703125" bestFit="1" customWidth="1"/>
    <col min="696" max="696" width="13.5703125" bestFit="1" customWidth="1"/>
    <col min="697" max="697" width="11.0703125" bestFit="1" customWidth="1"/>
    <col min="698" max="698" width="13.5703125" bestFit="1" customWidth="1"/>
    <col min="699" max="699" width="11.0703125" bestFit="1" customWidth="1"/>
    <col min="700" max="700" width="13.5703125" bestFit="1" customWidth="1"/>
    <col min="701" max="701" width="11.0703125" bestFit="1" customWidth="1"/>
    <col min="702" max="702" width="13.5703125" bestFit="1" customWidth="1"/>
    <col min="703" max="703" width="11.0703125" bestFit="1" customWidth="1"/>
    <col min="704" max="704" width="13.5703125" bestFit="1" customWidth="1"/>
    <col min="705" max="705" width="11.0703125" bestFit="1" customWidth="1"/>
    <col min="706" max="706" width="13.5703125" bestFit="1" customWidth="1"/>
    <col min="707" max="707" width="11.0703125" bestFit="1" customWidth="1"/>
    <col min="708" max="708" width="13.5703125" bestFit="1" customWidth="1"/>
    <col min="709" max="709" width="11.0703125" bestFit="1" customWidth="1"/>
    <col min="710" max="710" width="13.5703125" bestFit="1" customWidth="1"/>
    <col min="711" max="711" width="11.0703125" bestFit="1" customWidth="1"/>
    <col min="712" max="712" width="13.5703125" bestFit="1" customWidth="1"/>
    <col min="713" max="713" width="12.2109375" bestFit="1" customWidth="1"/>
    <col min="714" max="714" width="14.7109375" bestFit="1" customWidth="1"/>
    <col min="715" max="715" width="12.2109375" bestFit="1" customWidth="1"/>
    <col min="716" max="716" width="14.7109375" bestFit="1" customWidth="1"/>
    <col min="717" max="717" width="12.2109375" bestFit="1" customWidth="1"/>
    <col min="718" max="718" width="14.7109375" bestFit="1" customWidth="1"/>
    <col min="719" max="719" width="12.2109375" bestFit="1" customWidth="1"/>
    <col min="720" max="720" width="14.7109375" bestFit="1" customWidth="1"/>
    <col min="721" max="721" width="12.2109375" bestFit="1" customWidth="1"/>
    <col min="722" max="722" width="14.7109375" bestFit="1" customWidth="1"/>
    <col min="723" max="723" width="12.2109375" bestFit="1" customWidth="1"/>
    <col min="724" max="724" width="14.7109375" bestFit="1" customWidth="1"/>
    <col min="725" max="725" width="12.2109375" bestFit="1" customWidth="1"/>
    <col min="726" max="726" width="14.7109375" bestFit="1" customWidth="1"/>
    <col min="727" max="727" width="12.2109375" bestFit="1" customWidth="1"/>
    <col min="728" max="728" width="14.7109375" bestFit="1" customWidth="1"/>
    <col min="729" max="729" width="12.2109375" bestFit="1" customWidth="1"/>
    <col min="730" max="730" width="14.7109375" bestFit="1" customWidth="1"/>
    <col min="731" max="731" width="12.2109375" bestFit="1" customWidth="1"/>
    <col min="732" max="732" width="14.7109375" bestFit="1" customWidth="1"/>
    <col min="733" max="733" width="12.2109375" bestFit="1" customWidth="1"/>
    <col min="734" max="734" width="14.7109375" bestFit="1" customWidth="1"/>
    <col min="735" max="735" width="12.2109375" bestFit="1" customWidth="1"/>
    <col min="736" max="736" width="14.7109375" bestFit="1" customWidth="1"/>
    <col min="737" max="737" width="12.2109375" bestFit="1" customWidth="1"/>
    <col min="738" max="738" width="14.7109375" bestFit="1" customWidth="1"/>
    <col min="739" max="739" width="12.2109375" bestFit="1" customWidth="1"/>
    <col min="740" max="740" width="14.7109375" bestFit="1" customWidth="1"/>
    <col min="741" max="741" width="12.2109375" bestFit="1" customWidth="1"/>
    <col min="742" max="742" width="14.7109375" bestFit="1" customWidth="1"/>
    <col min="743" max="743" width="12.2109375" bestFit="1" customWidth="1"/>
    <col min="744" max="744" width="14.7109375" bestFit="1" customWidth="1"/>
    <col min="745" max="745" width="12.2109375" bestFit="1" customWidth="1"/>
    <col min="746" max="746" width="14.7109375" bestFit="1" customWidth="1"/>
    <col min="747" max="747" width="12.2109375" bestFit="1" customWidth="1"/>
    <col min="748" max="748" width="14.7109375" bestFit="1" customWidth="1"/>
    <col min="749" max="749" width="12.2109375" bestFit="1" customWidth="1"/>
    <col min="750" max="750" width="14.7109375" bestFit="1" customWidth="1"/>
    <col min="751" max="751" width="12.2109375" bestFit="1" customWidth="1"/>
    <col min="752" max="752" width="14.7109375" bestFit="1" customWidth="1"/>
    <col min="753" max="753" width="12.2109375" bestFit="1" customWidth="1"/>
    <col min="754" max="754" width="14.7109375" bestFit="1" customWidth="1"/>
    <col min="755" max="755" width="12.2109375" bestFit="1" customWidth="1"/>
    <col min="756" max="756" width="14.7109375" bestFit="1" customWidth="1"/>
    <col min="757" max="757" width="12.2109375" bestFit="1" customWidth="1"/>
    <col min="758" max="758" width="14.7109375" bestFit="1" customWidth="1"/>
    <col min="759" max="759" width="12.2109375" bestFit="1" customWidth="1"/>
    <col min="760" max="760" width="14.7109375" bestFit="1" customWidth="1"/>
    <col min="761" max="761" width="12.2109375" bestFit="1" customWidth="1"/>
    <col min="762" max="762" width="14.7109375" bestFit="1" customWidth="1"/>
    <col min="763" max="763" width="12.2109375" bestFit="1" customWidth="1"/>
    <col min="764" max="764" width="14.7109375" bestFit="1" customWidth="1"/>
    <col min="765" max="765" width="12.2109375" bestFit="1" customWidth="1"/>
    <col min="766" max="766" width="14.7109375" bestFit="1" customWidth="1"/>
    <col min="767" max="767" width="12.2109375" bestFit="1" customWidth="1"/>
    <col min="768" max="768" width="14.7109375" bestFit="1" customWidth="1"/>
    <col min="769" max="769" width="12.2109375" bestFit="1" customWidth="1"/>
    <col min="770" max="770" width="14.7109375" bestFit="1" customWidth="1"/>
    <col min="771" max="771" width="12.2109375" bestFit="1" customWidth="1"/>
    <col min="772" max="772" width="14.7109375" bestFit="1" customWidth="1"/>
    <col min="773" max="773" width="12.2109375" bestFit="1" customWidth="1"/>
    <col min="774" max="774" width="14.7109375" bestFit="1" customWidth="1"/>
    <col min="775" max="775" width="12.2109375" bestFit="1" customWidth="1"/>
    <col min="776" max="776" width="14.7109375" bestFit="1" customWidth="1"/>
    <col min="777" max="777" width="12.2109375" bestFit="1" customWidth="1"/>
    <col min="778" max="778" width="14.7109375" bestFit="1" customWidth="1"/>
    <col min="779" max="779" width="12.2109375" bestFit="1" customWidth="1"/>
    <col min="780" max="780" width="14.7109375" bestFit="1" customWidth="1"/>
    <col min="781" max="781" width="8.7109375" bestFit="1" customWidth="1"/>
    <col min="782" max="782" width="11" bestFit="1" customWidth="1"/>
    <col min="783" max="783" width="5.42578125" bestFit="1" customWidth="1"/>
    <col min="784" max="784" width="7.7109375" bestFit="1" customWidth="1"/>
    <col min="785" max="785" width="8.7109375" bestFit="1" customWidth="1"/>
    <col min="786" max="792" width="11" bestFit="1" customWidth="1"/>
    <col min="793" max="793" width="7.7109375" bestFit="1" customWidth="1"/>
    <col min="794" max="794" width="8.7109375" bestFit="1" customWidth="1"/>
    <col min="795" max="796" width="11" bestFit="1" customWidth="1"/>
    <col min="797" max="797" width="7.7109375" bestFit="1" customWidth="1"/>
    <col min="798" max="798" width="8.7109375" bestFit="1" customWidth="1"/>
    <col min="799" max="801" width="11" bestFit="1" customWidth="1"/>
    <col min="802" max="802" width="7.7109375" bestFit="1" customWidth="1"/>
    <col min="803" max="803" width="11" bestFit="1" customWidth="1"/>
    <col min="804" max="804" width="7.7109375" bestFit="1" customWidth="1"/>
    <col min="805" max="805" width="8.7109375" bestFit="1" customWidth="1"/>
    <col min="806" max="807" width="11" bestFit="1" customWidth="1"/>
    <col min="808" max="808" width="7.7109375" bestFit="1" customWidth="1"/>
    <col min="809" max="809" width="8.7109375" bestFit="1" customWidth="1"/>
    <col min="810" max="810" width="7.7109375" bestFit="1" customWidth="1"/>
    <col min="811" max="811" width="8.7109375" bestFit="1" customWidth="1"/>
    <col min="812" max="812" width="6.92578125" bestFit="1" customWidth="1"/>
    <col min="813" max="813" width="11" bestFit="1" customWidth="1"/>
    <col min="814" max="814" width="7.7109375" bestFit="1" customWidth="1"/>
    <col min="815" max="815" width="8.7109375" bestFit="1" customWidth="1"/>
    <col min="816" max="818" width="11" bestFit="1" customWidth="1"/>
    <col min="819" max="819" width="7.7109375" bestFit="1" customWidth="1"/>
    <col min="820" max="820" width="8.7109375" bestFit="1" customWidth="1"/>
    <col min="821" max="822" width="11" bestFit="1" customWidth="1"/>
    <col min="823" max="823" width="7.7109375" bestFit="1" customWidth="1"/>
    <col min="824" max="824" width="8.7109375" bestFit="1" customWidth="1"/>
    <col min="825" max="825" width="11" bestFit="1" customWidth="1"/>
    <col min="826" max="826" width="7.7109375" bestFit="1" customWidth="1"/>
    <col min="827" max="827" width="8.7109375" bestFit="1" customWidth="1"/>
    <col min="828" max="839" width="11" bestFit="1" customWidth="1"/>
    <col min="840" max="840" width="7.7109375" bestFit="1" customWidth="1"/>
    <col min="841" max="841" width="8.7109375" bestFit="1" customWidth="1"/>
    <col min="842" max="842" width="6.92578125" bestFit="1" customWidth="1"/>
    <col min="843" max="845" width="11" bestFit="1" customWidth="1"/>
    <col min="846" max="846" width="7.7109375" bestFit="1" customWidth="1"/>
    <col min="847" max="850" width="11" bestFit="1" customWidth="1"/>
    <col min="851" max="851" width="7.7109375" bestFit="1" customWidth="1"/>
    <col min="852" max="852" width="8.7109375" bestFit="1" customWidth="1"/>
    <col min="853" max="855" width="11" bestFit="1" customWidth="1"/>
    <col min="856" max="856" width="7.7109375" bestFit="1" customWidth="1"/>
    <col min="857" max="857" width="11" bestFit="1" customWidth="1"/>
    <col min="858" max="858" width="7.7109375" bestFit="1" customWidth="1"/>
    <col min="859" max="859" width="8.7109375" bestFit="1" customWidth="1"/>
    <col min="860" max="862" width="11" bestFit="1" customWidth="1"/>
    <col min="863" max="864" width="7.7109375" bestFit="1" customWidth="1"/>
    <col min="865" max="865" width="8.7109375" bestFit="1" customWidth="1"/>
    <col min="866" max="866" width="11" bestFit="1" customWidth="1"/>
    <col min="867" max="867" width="7.7109375" bestFit="1" customWidth="1"/>
    <col min="868" max="868" width="11" bestFit="1" customWidth="1"/>
    <col min="869" max="869" width="7.7109375" bestFit="1" customWidth="1"/>
    <col min="870" max="872" width="11" bestFit="1" customWidth="1"/>
    <col min="873" max="873" width="7.7109375" bestFit="1" customWidth="1"/>
    <col min="874" max="874" width="8.7109375" bestFit="1" customWidth="1"/>
    <col min="875" max="877" width="11" bestFit="1" customWidth="1"/>
    <col min="878" max="878" width="7.7109375" bestFit="1" customWidth="1"/>
    <col min="879" max="879" width="11" bestFit="1" customWidth="1"/>
    <col min="880" max="880" width="7.7109375" bestFit="1" customWidth="1"/>
    <col min="881" max="881" width="8.7109375" bestFit="1" customWidth="1"/>
    <col min="882" max="882" width="11" bestFit="1" customWidth="1"/>
    <col min="883" max="884" width="7.7109375" bestFit="1" customWidth="1"/>
    <col min="885" max="885" width="8.7109375" bestFit="1" customWidth="1"/>
    <col min="886" max="886" width="11" bestFit="1" customWidth="1"/>
    <col min="887" max="887" width="7.7109375" bestFit="1" customWidth="1"/>
    <col min="888" max="888" width="8.7109375" bestFit="1" customWidth="1"/>
    <col min="889" max="889" width="7.7109375" bestFit="1" customWidth="1"/>
    <col min="890" max="890" width="8.7109375" bestFit="1" customWidth="1"/>
    <col min="891" max="893" width="11" bestFit="1" customWidth="1"/>
    <col min="894" max="894" width="7.7109375" bestFit="1" customWidth="1"/>
    <col min="895" max="895" width="8.7109375" bestFit="1" customWidth="1"/>
    <col min="896" max="896" width="11" bestFit="1" customWidth="1"/>
    <col min="897" max="898" width="7.7109375" bestFit="1" customWidth="1"/>
    <col min="899" max="899" width="8.7109375" bestFit="1" customWidth="1"/>
    <col min="900" max="909" width="11" bestFit="1" customWidth="1"/>
    <col min="910" max="910" width="7.7109375" bestFit="1" customWidth="1"/>
    <col min="911" max="911" width="8.7109375" bestFit="1" customWidth="1"/>
    <col min="912" max="914" width="11" bestFit="1" customWidth="1"/>
    <col min="915" max="916" width="7.7109375" bestFit="1" customWidth="1"/>
    <col min="917" max="917" width="8.7109375" bestFit="1" customWidth="1"/>
    <col min="918" max="920" width="11" bestFit="1" customWidth="1"/>
    <col min="921" max="921" width="7.7109375" bestFit="1" customWidth="1"/>
    <col min="922" max="922" width="11" bestFit="1" customWidth="1"/>
    <col min="923" max="923" width="7.7109375" bestFit="1" customWidth="1"/>
    <col min="924" max="924" width="11" bestFit="1" customWidth="1"/>
    <col min="925" max="925" width="7.7109375" bestFit="1" customWidth="1"/>
    <col min="926" max="926" width="11" bestFit="1" customWidth="1"/>
    <col min="927" max="927" width="7.7109375" bestFit="1" customWidth="1"/>
    <col min="928" max="928" width="8.7109375" bestFit="1" customWidth="1"/>
    <col min="929" max="931" width="11" bestFit="1" customWidth="1"/>
    <col min="932" max="933" width="7.7109375" bestFit="1" customWidth="1"/>
    <col min="934" max="934" width="11" bestFit="1" customWidth="1"/>
    <col min="935" max="935" width="7.7109375" bestFit="1" customWidth="1"/>
    <col min="937" max="939" width="11" bestFit="1" customWidth="1"/>
    <col min="940" max="940" width="7.7109375" bestFit="1" customWidth="1"/>
    <col min="941" max="944" width="11" bestFit="1" customWidth="1"/>
    <col min="945" max="945" width="7.7109375" bestFit="1" customWidth="1"/>
    <col min="946" max="946" width="8.7109375" bestFit="1" customWidth="1"/>
    <col min="947" max="947" width="7.7109375" bestFit="1" customWidth="1"/>
    <col min="948" max="948" width="8.7109375" bestFit="1" customWidth="1"/>
    <col min="949" max="949" width="11" bestFit="1" customWidth="1"/>
    <col min="950" max="951" width="7.7109375" bestFit="1" customWidth="1"/>
    <col min="952" max="952" width="8.7109375" bestFit="1" customWidth="1"/>
    <col min="953" max="954" width="7.7109375" bestFit="1" customWidth="1"/>
    <col min="955" max="955" width="11" bestFit="1" customWidth="1"/>
    <col min="956" max="956" width="7.7109375" bestFit="1" customWidth="1"/>
    <col min="957" max="957" width="11" bestFit="1" customWidth="1"/>
    <col min="958" max="958" width="7.7109375" bestFit="1" customWidth="1"/>
    <col min="959" max="959" width="8.7109375" bestFit="1" customWidth="1"/>
    <col min="960" max="960" width="7.7109375" bestFit="1" customWidth="1"/>
    <col min="961" max="961" width="8.7109375" bestFit="1" customWidth="1"/>
    <col min="962" max="962" width="11" bestFit="1" customWidth="1"/>
    <col min="963" max="963" width="7.7109375" bestFit="1" customWidth="1"/>
    <col min="964" max="964" width="8.7109375" bestFit="1" customWidth="1"/>
    <col min="965" max="966" width="11" bestFit="1" customWidth="1"/>
    <col min="967" max="967" width="7.7109375" bestFit="1" customWidth="1"/>
    <col min="968" max="968" width="8.7109375" bestFit="1" customWidth="1"/>
    <col min="969" max="969" width="11" bestFit="1" customWidth="1"/>
    <col min="970" max="970" width="7.7109375" bestFit="1" customWidth="1"/>
    <col min="971" max="971" width="8.7109375" bestFit="1" customWidth="1"/>
    <col min="972" max="974" width="11" bestFit="1" customWidth="1"/>
    <col min="975" max="975" width="7.7109375" bestFit="1" customWidth="1"/>
    <col min="976" max="976" width="8.7109375" bestFit="1" customWidth="1"/>
    <col min="977" max="977" width="11" bestFit="1" customWidth="1"/>
    <col min="978" max="978" width="7.7109375" bestFit="1" customWidth="1"/>
    <col min="979" max="979" width="8.7109375" bestFit="1" customWidth="1"/>
    <col min="980" max="981" width="11" bestFit="1" customWidth="1"/>
    <col min="982" max="982" width="7.7109375" bestFit="1" customWidth="1"/>
    <col min="983" max="983" width="8.7109375" bestFit="1" customWidth="1"/>
    <col min="984" max="984" width="6.92578125" bestFit="1" customWidth="1"/>
    <col min="985" max="991" width="11" bestFit="1" customWidth="1"/>
    <col min="992" max="992" width="7.7109375" bestFit="1" customWidth="1"/>
    <col min="993" max="993" width="8.7109375" bestFit="1" customWidth="1"/>
    <col min="994" max="996" width="11" bestFit="1" customWidth="1"/>
    <col min="997" max="998" width="7.7109375" bestFit="1" customWidth="1"/>
    <col min="1000" max="1000" width="11" bestFit="1" customWidth="1"/>
    <col min="1001" max="1001" width="7.7109375" bestFit="1" customWidth="1"/>
    <col min="1002" max="1002" width="8.7109375" bestFit="1" customWidth="1"/>
    <col min="1003" max="1005" width="11" bestFit="1" customWidth="1"/>
    <col min="1006" max="1006" width="7.7109375" bestFit="1" customWidth="1"/>
    <col min="1007" max="1007" width="11" bestFit="1" customWidth="1"/>
    <col min="1008" max="1008" width="7.7109375" bestFit="1" customWidth="1"/>
    <col min="1009" max="1009" width="8.7109375" bestFit="1" customWidth="1"/>
    <col min="1010" max="1011" width="11" bestFit="1" customWidth="1"/>
    <col min="1012" max="1012" width="7.7109375" bestFit="1" customWidth="1"/>
    <col min="1013" max="1013" width="8.7109375" bestFit="1" customWidth="1"/>
    <col min="1014" max="1014" width="11" bestFit="1" customWidth="1"/>
    <col min="1015" max="1015" width="7.7109375" bestFit="1" customWidth="1"/>
    <col min="1016" max="1016" width="8.7109375" bestFit="1" customWidth="1"/>
    <col min="1017" max="1019" width="11" bestFit="1" customWidth="1"/>
    <col min="1020" max="1020" width="7.7109375" bestFit="1" customWidth="1"/>
    <col min="1021" max="1021" width="8.7109375" bestFit="1" customWidth="1"/>
    <col min="1022" max="1022" width="11" bestFit="1" customWidth="1"/>
    <col min="1023" max="1023" width="7.7109375" bestFit="1" customWidth="1"/>
    <col min="1024" max="1024" width="8.7109375" bestFit="1" customWidth="1"/>
    <col min="1025" max="1026" width="11" bestFit="1" customWidth="1"/>
    <col min="1027" max="1027" width="7.7109375" bestFit="1" customWidth="1"/>
    <col min="1028" max="1028" width="8.7109375" bestFit="1" customWidth="1"/>
    <col min="1029" max="1029" width="6.92578125" bestFit="1" customWidth="1"/>
    <col min="1030" max="1040" width="11" bestFit="1" customWidth="1"/>
    <col min="1041" max="1041" width="7.7109375" bestFit="1" customWidth="1"/>
    <col min="1042" max="1042" width="8.7109375" bestFit="1" customWidth="1"/>
    <col min="1043" max="1045" width="11" bestFit="1" customWidth="1"/>
    <col min="1046" max="1046" width="7.7109375" bestFit="1" customWidth="1"/>
    <col min="1047" max="1047" width="11" bestFit="1" customWidth="1"/>
    <col min="1048" max="1048" width="7.7109375" bestFit="1" customWidth="1"/>
    <col min="1049" max="1049" width="11" bestFit="1" customWidth="1"/>
    <col min="1050" max="1050" width="7.7109375" bestFit="1" customWidth="1"/>
    <col min="1051" max="1051" width="8.7109375" bestFit="1" customWidth="1"/>
    <col min="1052" max="1052" width="11" bestFit="1" customWidth="1"/>
    <col min="1053" max="1053" width="7.7109375" bestFit="1" customWidth="1"/>
    <col min="1054" max="1054" width="11" bestFit="1" customWidth="1"/>
    <col min="1055" max="1055" width="7.7109375" bestFit="1" customWidth="1"/>
    <col min="1056" max="1060" width="11" bestFit="1" customWidth="1"/>
    <col min="1061" max="1061" width="7.7109375" bestFit="1" customWidth="1"/>
    <col min="1062" max="1062" width="8.7109375" bestFit="1" customWidth="1"/>
    <col min="1063" max="1063" width="7.7109375" bestFit="1" customWidth="1"/>
    <col min="1064" max="1064" width="8.7109375" bestFit="1" customWidth="1"/>
    <col min="1065" max="1067" width="11" bestFit="1" customWidth="1"/>
    <col min="1068" max="1069" width="7.7109375" bestFit="1" customWidth="1"/>
    <col min="1070" max="1070" width="8.7109375" bestFit="1" customWidth="1"/>
    <col min="1071" max="1071" width="11" bestFit="1" customWidth="1"/>
    <col min="1072" max="1072" width="7.7109375" bestFit="1" customWidth="1"/>
    <col min="1073" max="1073" width="11" bestFit="1" customWidth="1"/>
    <col min="1074" max="1074" width="7.7109375" bestFit="1" customWidth="1"/>
    <col min="1075" max="1077" width="11" bestFit="1" customWidth="1"/>
    <col min="1078" max="1078" width="7.7109375" bestFit="1" customWidth="1"/>
    <col min="1079" max="1079" width="8.7109375" bestFit="1" customWidth="1"/>
    <col min="1080" max="1081" width="7.7109375" bestFit="1" customWidth="1"/>
    <col min="1082" max="1083" width="11" bestFit="1" customWidth="1"/>
    <col min="1084" max="1085" width="7.7109375" bestFit="1" customWidth="1"/>
    <col min="1086" max="1086" width="8.7109375" bestFit="1" customWidth="1"/>
    <col min="1087" max="1089" width="11" bestFit="1" customWidth="1"/>
    <col min="1090" max="1091" width="7.7109375" bestFit="1" customWidth="1"/>
    <col min="1092" max="1092" width="8.7109375" bestFit="1" customWidth="1"/>
    <col min="1093" max="1095" width="11" bestFit="1" customWidth="1"/>
    <col min="1096" max="1096" width="7.7109375" bestFit="1" customWidth="1"/>
    <col min="1097" max="1100" width="11" bestFit="1" customWidth="1"/>
    <col min="1101" max="1101" width="7.7109375" bestFit="1" customWidth="1"/>
    <col min="1102" max="1102" width="8.7109375" bestFit="1" customWidth="1"/>
    <col min="1103" max="1103" width="11" bestFit="1" customWidth="1"/>
    <col min="1104" max="1104" width="7.7109375" bestFit="1" customWidth="1"/>
    <col min="1105" max="1105" width="11" bestFit="1" customWidth="1"/>
    <col min="1106" max="1106" width="7.7109375" bestFit="1" customWidth="1"/>
    <col min="1107" max="1107" width="8.7109375" bestFit="1" customWidth="1"/>
    <col min="1108" max="1111" width="11" bestFit="1" customWidth="1"/>
    <col min="1112" max="1112" width="7.7109375" bestFit="1" customWidth="1"/>
    <col min="1113" max="1113" width="8.7109375" bestFit="1" customWidth="1"/>
    <col min="1114" max="1116" width="11" bestFit="1" customWidth="1"/>
    <col min="1117" max="1117" width="7.7109375" bestFit="1" customWidth="1"/>
    <col min="1118" max="1119" width="11" bestFit="1" customWidth="1"/>
    <col min="1120" max="1120" width="7.7109375" bestFit="1" customWidth="1"/>
    <col min="1122" max="1122" width="7.7109375" bestFit="1" customWidth="1"/>
    <col min="1123" max="1123" width="11" bestFit="1" customWidth="1"/>
    <col min="1124" max="1124" width="7.7109375" bestFit="1" customWidth="1"/>
    <col min="1126" max="1126" width="11" bestFit="1" customWidth="1"/>
    <col min="1127" max="1127" width="7.7109375" bestFit="1" customWidth="1"/>
    <col min="1128" max="1128" width="8.7109375" bestFit="1" customWidth="1"/>
    <col min="1129" max="1129" width="6.92578125" bestFit="1" customWidth="1"/>
    <col min="1130" max="1132" width="11" bestFit="1" customWidth="1"/>
    <col min="1133" max="1133" width="7.7109375" bestFit="1" customWidth="1"/>
    <col min="1134" max="1134" width="8.7109375" bestFit="1" customWidth="1"/>
    <col min="1135" max="1139" width="11" bestFit="1" customWidth="1"/>
    <col min="1140" max="1140" width="7.7109375" bestFit="1" customWidth="1"/>
    <col min="1141" max="1141" width="8.7109375" bestFit="1" customWidth="1"/>
    <col min="1142" max="1142" width="11" bestFit="1" customWidth="1"/>
    <col min="1143" max="1143" width="7.7109375" bestFit="1" customWidth="1"/>
    <col min="1144" max="1144" width="8.7109375" bestFit="1" customWidth="1"/>
    <col min="1145" max="1145" width="6.92578125" bestFit="1" customWidth="1"/>
    <col min="1146" max="1146" width="7.7109375" bestFit="1" customWidth="1"/>
    <col min="1147" max="1147" width="8.7109375" bestFit="1" customWidth="1"/>
    <col min="1148" max="1148" width="6.92578125" bestFit="1" customWidth="1"/>
    <col min="1149" max="1151" width="11" bestFit="1" customWidth="1"/>
    <col min="1152" max="1153" width="7.7109375" bestFit="1" customWidth="1"/>
    <col min="1155" max="1155" width="7.7109375" bestFit="1" customWidth="1"/>
    <col min="1156" max="1156" width="8.7109375" bestFit="1" customWidth="1"/>
    <col min="1157" max="1157" width="6.92578125" bestFit="1" customWidth="1"/>
    <col min="1158" max="1158" width="11" bestFit="1" customWidth="1"/>
    <col min="1159" max="1159" width="7.7109375" bestFit="1" customWidth="1"/>
    <col min="1160" max="1160" width="8.7109375" bestFit="1" customWidth="1"/>
    <col min="1161" max="1161" width="6.92578125" bestFit="1" customWidth="1"/>
    <col min="1162" max="1162" width="7.7109375" bestFit="1" customWidth="1"/>
    <col min="1163" max="1163" width="8.7109375" bestFit="1" customWidth="1"/>
    <col min="1164" max="1164" width="6.92578125" bestFit="1" customWidth="1"/>
    <col min="1165" max="1167" width="11" bestFit="1" customWidth="1"/>
    <col min="1168" max="1168" width="7.7109375" bestFit="1" customWidth="1"/>
    <col min="1169" max="1169" width="8.7109375" bestFit="1" customWidth="1"/>
    <col min="1170" max="1171" width="7.7109375" bestFit="1" customWidth="1"/>
    <col min="1173" max="1179" width="11" bestFit="1" customWidth="1"/>
    <col min="1180" max="1180" width="7.7109375" bestFit="1" customWidth="1"/>
    <col min="1181" max="1181" width="8.7109375" bestFit="1" customWidth="1"/>
    <col min="1182" max="1182" width="11" bestFit="1" customWidth="1"/>
    <col min="1183" max="1185" width="7.7109375" bestFit="1" customWidth="1"/>
    <col min="1186" max="1186" width="11" bestFit="1" customWidth="1"/>
    <col min="1187" max="1187" width="7.7109375" bestFit="1" customWidth="1"/>
    <col min="1188" max="1188" width="8.7109375" bestFit="1" customWidth="1"/>
    <col min="1189" max="1191" width="11" bestFit="1" customWidth="1"/>
    <col min="1192" max="1192" width="7.7109375" bestFit="1" customWidth="1"/>
    <col min="1193" max="1194" width="11" bestFit="1" customWidth="1"/>
    <col min="1195" max="1195" width="7.7109375" bestFit="1" customWidth="1"/>
    <col min="1196" max="1196" width="8.7109375" bestFit="1" customWidth="1"/>
    <col min="1197" max="1199" width="11" bestFit="1" customWidth="1"/>
    <col min="1200" max="1201" width="7.7109375" bestFit="1" customWidth="1"/>
    <col min="1202" max="1202" width="8.7109375" bestFit="1" customWidth="1"/>
    <col min="1203" max="1203" width="11" bestFit="1" customWidth="1"/>
    <col min="1204" max="1204" width="7.7109375" bestFit="1" customWidth="1"/>
    <col min="1206" max="1206" width="6.92578125" bestFit="1" customWidth="1"/>
    <col min="1207" max="1209" width="11" bestFit="1" customWidth="1"/>
    <col min="1210" max="1210" width="7.7109375" bestFit="1" customWidth="1"/>
    <col min="1212" max="1216" width="11" bestFit="1" customWidth="1"/>
    <col min="1217" max="1217" width="7.7109375" bestFit="1" customWidth="1"/>
    <col min="1219" max="1221" width="11" bestFit="1" customWidth="1"/>
    <col min="1222" max="1223" width="7.7109375" bestFit="1" customWidth="1"/>
    <col min="1224" max="1224" width="8.7109375" bestFit="1" customWidth="1"/>
    <col min="1225" max="1225" width="11" bestFit="1" customWidth="1"/>
    <col min="1226" max="1226" width="7.7109375" bestFit="1" customWidth="1"/>
    <col min="1227" max="1227" width="8.7109375" bestFit="1" customWidth="1"/>
    <col min="1228" max="1229" width="11" bestFit="1" customWidth="1"/>
    <col min="1230" max="1230" width="7.7109375" bestFit="1" customWidth="1"/>
    <col min="1231" max="1231" width="8.7109375" bestFit="1" customWidth="1"/>
    <col min="1232" max="1232" width="6.92578125" bestFit="1" customWidth="1"/>
    <col min="1233" max="1233" width="7.7109375" bestFit="1" customWidth="1"/>
    <col min="1234" max="1234" width="8.7109375" bestFit="1" customWidth="1"/>
    <col min="1235" max="1235" width="11" bestFit="1" customWidth="1"/>
    <col min="1236" max="1236" width="7.7109375" bestFit="1" customWidth="1"/>
    <col min="1237" max="1237" width="8.7109375" bestFit="1" customWidth="1"/>
    <col min="1238" max="1238" width="7.7109375" bestFit="1" customWidth="1"/>
    <col min="1239" max="1239" width="8.7109375" bestFit="1" customWidth="1"/>
    <col min="1240" max="1240" width="6.92578125" bestFit="1" customWidth="1"/>
    <col min="1241" max="1243" width="11" bestFit="1" customWidth="1"/>
    <col min="1244" max="1244" width="7.7109375" bestFit="1" customWidth="1"/>
    <col min="1245" max="1245" width="8.7109375" bestFit="1" customWidth="1"/>
    <col min="1246" max="1246" width="6.92578125" bestFit="1" customWidth="1"/>
    <col min="1247" max="1256" width="11" bestFit="1" customWidth="1"/>
    <col min="1257" max="1257" width="7.7109375" bestFit="1" customWidth="1"/>
    <col min="1258" max="1258" width="8.7109375" bestFit="1" customWidth="1"/>
    <col min="1259" max="1260" width="7.7109375" bestFit="1" customWidth="1"/>
    <col min="1261" max="1261" width="11" bestFit="1" customWidth="1"/>
    <col min="1262" max="1262" width="7.7109375" bestFit="1" customWidth="1"/>
    <col min="1263" max="1264" width="11" bestFit="1" customWidth="1"/>
    <col min="1265" max="1265" width="7.7109375" bestFit="1" customWidth="1"/>
    <col min="1266" max="1266" width="8.7109375" bestFit="1" customWidth="1"/>
    <col min="1267" max="1268" width="7.7109375" bestFit="1" customWidth="1"/>
    <col min="1269" max="1270" width="11" bestFit="1" customWidth="1"/>
    <col min="1271" max="1271" width="7.7109375" bestFit="1" customWidth="1"/>
    <col min="1272" max="1272" width="8.7109375" bestFit="1" customWidth="1"/>
    <col min="1273" max="1273" width="7.7109375" bestFit="1" customWidth="1"/>
    <col min="1274" max="1275" width="11" bestFit="1" customWidth="1"/>
    <col min="1276" max="1276" width="7.7109375" bestFit="1" customWidth="1"/>
    <col min="1277" max="1277" width="8.7109375" bestFit="1" customWidth="1"/>
    <col min="1278" max="1278" width="6.92578125" bestFit="1" customWidth="1"/>
    <col min="1279" max="1285" width="11" bestFit="1" customWidth="1"/>
    <col min="1286" max="1286" width="7.7109375" bestFit="1" customWidth="1"/>
    <col min="1288" max="1290" width="11" bestFit="1" customWidth="1"/>
    <col min="1291" max="1291" width="7.7109375" bestFit="1" customWidth="1"/>
    <col min="1292" max="1292" width="11" bestFit="1" customWidth="1"/>
    <col min="1293" max="1293" width="7.7109375" bestFit="1" customWidth="1"/>
    <col min="1295" max="1297" width="11" bestFit="1" customWidth="1"/>
    <col min="1298" max="1298" width="7.7109375" bestFit="1" customWidth="1"/>
    <col min="1300" max="1308" width="11" bestFit="1" customWidth="1"/>
    <col min="1309" max="1309" width="7.7109375" bestFit="1" customWidth="1"/>
    <col min="1311" max="1312" width="11" bestFit="1" customWidth="1"/>
    <col min="1313" max="1314" width="7.7109375" bestFit="1" customWidth="1"/>
    <col min="1315" max="1315" width="11" bestFit="1" customWidth="1"/>
    <col min="1316" max="1316" width="7.7109375" bestFit="1" customWidth="1"/>
    <col min="1318" max="1319" width="7.7109375" bestFit="1" customWidth="1"/>
    <col min="1320" max="1320" width="11" bestFit="1" customWidth="1"/>
    <col min="1321" max="1322" width="7.7109375" bestFit="1" customWidth="1"/>
    <col min="1324" max="1326" width="11" bestFit="1" customWidth="1"/>
    <col min="1327" max="1327" width="7.7109375" bestFit="1" customWidth="1"/>
    <col min="1329" max="1335" width="11" bestFit="1" customWidth="1"/>
    <col min="1336" max="1336" width="7.7109375" bestFit="1" customWidth="1"/>
    <col min="1338" max="1340" width="11" bestFit="1" customWidth="1"/>
    <col min="1341" max="1341" width="7.7109375" bestFit="1" customWidth="1"/>
    <col min="1342" max="1343" width="11" bestFit="1" customWidth="1"/>
    <col min="1344" max="1344" width="7.7109375" bestFit="1" customWidth="1"/>
    <col min="1346" max="1348" width="11" bestFit="1" customWidth="1"/>
    <col min="1349" max="1349" width="7.7109375" bestFit="1" customWidth="1"/>
    <col min="1350" max="1350" width="11" bestFit="1" customWidth="1"/>
    <col min="1351" max="1351" width="7.7109375" bestFit="1" customWidth="1"/>
    <col min="1352" max="1353" width="11" bestFit="1" customWidth="1"/>
    <col min="1354" max="1354" width="7.7109375" bestFit="1" customWidth="1"/>
    <col min="1356" max="1358" width="11" bestFit="1" customWidth="1"/>
    <col min="1359" max="1360" width="7.7109375" bestFit="1" customWidth="1"/>
    <col min="1362" max="1362" width="11" bestFit="1" customWidth="1"/>
    <col min="1363" max="1363" width="7.7109375" bestFit="1" customWidth="1"/>
    <col min="1364" max="1364" width="11" bestFit="1" customWidth="1"/>
    <col min="1365" max="1365" width="7.7109375" bestFit="1" customWidth="1"/>
    <col min="1366" max="1367" width="11" bestFit="1" customWidth="1"/>
    <col min="1368" max="1368" width="7.7109375" bestFit="1" customWidth="1"/>
    <col min="1370" max="1372" width="11" bestFit="1" customWidth="1"/>
    <col min="1373" max="1374" width="7.7109375" bestFit="1" customWidth="1"/>
    <col min="1376" max="1376" width="6.92578125" bestFit="1" customWidth="1"/>
    <col min="1377" max="1377" width="11" bestFit="1" customWidth="1"/>
    <col min="1378" max="1378" width="7.7109375" bestFit="1" customWidth="1"/>
    <col min="1380" max="1382" width="11" bestFit="1" customWidth="1"/>
    <col min="1383" max="1383" width="7.7109375" bestFit="1" customWidth="1"/>
    <col min="1385" max="1389" width="11" bestFit="1" customWidth="1"/>
    <col min="1390" max="1390" width="7.7109375" bestFit="1" customWidth="1"/>
    <col min="1392" max="1392" width="11" bestFit="1" customWidth="1"/>
    <col min="1393" max="1393" width="7.7109375" bestFit="1" customWidth="1"/>
    <col min="1395" max="1395" width="7.7109375" bestFit="1" customWidth="1"/>
    <col min="1396" max="1397" width="11" bestFit="1" customWidth="1"/>
    <col min="1398" max="1399" width="7.7109375" bestFit="1" customWidth="1"/>
    <col min="1401" max="1401" width="11" bestFit="1" customWidth="1"/>
    <col min="1402" max="1402" width="7.7109375" bestFit="1" customWidth="1"/>
    <col min="1404" max="1405" width="11" bestFit="1" customWidth="1"/>
    <col min="1406" max="1406" width="7.7109375" bestFit="1" customWidth="1"/>
    <col min="1408" max="1408" width="11" bestFit="1" customWidth="1"/>
    <col min="1409" max="1409" width="7.7109375" bestFit="1" customWidth="1"/>
    <col min="1411" max="1411" width="6.92578125" bestFit="1" customWidth="1"/>
    <col min="1412" max="1412" width="7.7109375" bestFit="1" customWidth="1"/>
    <col min="1414" max="1414" width="6.92578125" bestFit="1" customWidth="1"/>
    <col min="1415" max="1417" width="11" bestFit="1" customWidth="1"/>
    <col min="1418" max="1418" width="7.7109375" bestFit="1" customWidth="1"/>
    <col min="1420" max="1420" width="6.92578125" bestFit="1" customWidth="1"/>
    <col min="1421" max="1427" width="11" bestFit="1" customWidth="1"/>
    <col min="1428" max="1428" width="7.7109375" bestFit="1" customWidth="1"/>
    <col min="1430" max="1430" width="11" bestFit="1" customWidth="1"/>
    <col min="1431" max="1431" width="7.7109375" bestFit="1" customWidth="1"/>
    <col min="1433" max="1435" width="11" bestFit="1" customWidth="1"/>
    <col min="1436" max="1436" width="7.7109375" bestFit="1" customWidth="1"/>
    <col min="1438" max="1438" width="6.92578125" bestFit="1" customWidth="1"/>
    <col min="1439" max="1444" width="11" bestFit="1" customWidth="1"/>
    <col min="1445" max="1445" width="7.7109375" bestFit="1" customWidth="1"/>
    <col min="1447" max="1449" width="11" bestFit="1" customWidth="1"/>
    <col min="1450" max="1451" width="7.7109375" bestFit="1" customWidth="1"/>
    <col min="1453" max="1453" width="11" bestFit="1" customWidth="1"/>
    <col min="1454" max="1455" width="7.7109375" bestFit="1" customWidth="1"/>
    <col min="1457" max="1457" width="11" bestFit="1" customWidth="1"/>
    <col min="1458" max="1458" width="7.7109375" bestFit="1" customWidth="1"/>
    <col min="1460" max="1460" width="6.92578125" bestFit="1" customWidth="1"/>
    <col min="1461" max="1463" width="11" bestFit="1" customWidth="1"/>
    <col min="1464" max="1464" width="7.7109375" bestFit="1" customWidth="1"/>
    <col min="1466" max="1466" width="11" bestFit="1" customWidth="1"/>
    <col min="1467" max="1467" width="7.7109375" bestFit="1" customWidth="1"/>
    <col min="1468" max="1470" width="11" bestFit="1" customWidth="1"/>
    <col min="1471" max="1471" width="7.7109375" bestFit="1" customWidth="1"/>
    <col min="1473" max="1474" width="7.7109375" bestFit="1" customWidth="1"/>
    <col min="1476" max="1476" width="7.7109375" bestFit="1" customWidth="1"/>
    <col min="1478" max="1480" width="11" bestFit="1" customWidth="1"/>
    <col min="1481" max="1482" width="7.7109375" bestFit="1" customWidth="1"/>
    <col min="1484" max="1484" width="7.7109375" bestFit="1" customWidth="1"/>
    <col min="1486" max="1486" width="11" bestFit="1" customWidth="1"/>
    <col min="1487" max="1487" width="7.7109375" bestFit="1" customWidth="1"/>
    <col min="1489" max="1490" width="11" bestFit="1" customWidth="1"/>
    <col min="1491" max="1491" width="7.7109375" bestFit="1" customWidth="1"/>
    <col min="1493" max="1493" width="7.7109375" bestFit="1" customWidth="1"/>
    <col min="1495" max="1495" width="6.92578125" bestFit="1" customWidth="1"/>
    <col min="1496" max="1496" width="11" bestFit="1" customWidth="1"/>
    <col min="1497" max="1497" width="7.7109375" bestFit="1" customWidth="1"/>
    <col min="1499" max="1499" width="7.7109375" bestFit="1" customWidth="1"/>
    <col min="1501" max="1501" width="6.92578125" bestFit="1" customWidth="1"/>
    <col min="1502" max="1504" width="11" bestFit="1" customWidth="1"/>
    <col min="1505" max="1505" width="7.7109375" bestFit="1" customWidth="1"/>
    <col min="1507" max="1507" width="6.92578125" bestFit="1" customWidth="1"/>
    <col min="1508" max="1508" width="7.7109375" bestFit="1" customWidth="1"/>
    <col min="1510" max="1510" width="6.92578125" bestFit="1" customWidth="1"/>
    <col min="1511" max="1511" width="11" bestFit="1" customWidth="1"/>
    <col min="1512" max="1512" width="7.7109375" bestFit="1" customWidth="1"/>
    <col min="1514" max="1514" width="6.92578125" bestFit="1" customWidth="1"/>
    <col min="1515" max="1515" width="7.7109375" bestFit="1" customWidth="1"/>
    <col min="1517" max="1517" width="6.92578125" bestFit="1" customWidth="1"/>
    <col min="1518" max="1533" width="11" bestFit="1" customWidth="1"/>
    <col min="1534" max="1534" width="5.42578125" bestFit="1" customWidth="1"/>
  </cols>
  <sheetData>
    <row r="1" spans="1:13">
      <c r="L1"/>
      <c r="M1"/>
    </row>
    <row r="2" spans="1:13">
      <c r="B2" t="s">
        <v>440</v>
      </c>
      <c r="L2"/>
      <c r="M2"/>
    </row>
    <row r="3" spans="1:13" ht="55.3">
      <c r="A3" s="2"/>
      <c r="B3" s="2" t="s">
        <v>401</v>
      </c>
      <c r="C3" s="2" t="s">
        <v>527</v>
      </c>
      <c r="D3" s="2" t="s">
        <v>521</v>
      </c>
      <c r="E3" s="8" t="s">
        <v>528</v>
      </c>
      <c r="F3" s="2" t="s">
        <v>522</v>
      </c>
      <c r="G3" s="2" t="s">
        <v>523</v>
      </c>
      <c r="H3" s="2" t="s">
        <v>524</v>
      </c>
      <c r="I3" s="52" t="s">
        <v>529</v>
      </c>
      <c r="J3" s="2" t="s">
        <v>525</v>
      </c>
      <c r="L3"/>
      <c r="M3"/>
    </row>
    <row r="4" spans="1:13">
      <c r="A4" s="2">
        <v>1</v>
      </c>
      <c r="B4" s="2" t="s">
        <v>398</v>
      </c>
      <c r="C4" s="2">
        <v>162</v>
      </c>
      <c r="D4" s="2">
        <v>647315533</v>
      </c>
      <c r="E4" s="2">
        <v>647315533</v>
      </c>
      <c r="F4" s="53">
        <v>598207</v>
      </c>
      <c r="G4" s="53">
        <v>2071497</v>
      </c>
      <c r="H4" s="53">
        <v>38264</v>
      </c>
      <c r="I4" s="53">
        <f>ROUNDUP(F4/H4,1)</f>
        <v>15.7</v>
      </c>
      <c r="J4" s="53">
        <v>1773</v>
      </c>
      <c r="L4"/>
      <c r="M4"/>
    </row>
    <row r="5" spans="1:13">
      <c r="A5" s="2">
        <v>3</v>
      </c>
      <c r="B5" s="2" t="s">
        <v>379</v>
      </c>
      <c r="C5" s="2">
        <v>32</v>
      </c>
      <c r="D5" s="2">
        <v>138984952</v>
      </c>
      <c r="E5" s="2">
        <v>138984952</v>
      </c>
      <c r="F5" s="2">
        <v>132592</v>
      </c>
      <c r="G5" s="2">
        <v>470536</v>
      </c>
      <c r="H5" s="2">
        <v>8360</v>
      </c>
      <c r="I5" s="53">
        <f t="shared" ref="I5:I26" si="0">ROUNDUP(F5/H5,1)</f>
        <v>15.9</v>
      </c>
      <c r="J5" s="2">
        <v>362</v>
      </c>
      <c r="L5"/>
      <c r="M5"/>
    </row>
    <row r="6" spans="1:13">
      <c r="A6" s="2">
        <v>4</v>
      </c>
      <c r="B6" s="2" t="s">
        <v>391</v>
      </c>
      <c r="C6" s="2">
        <v>6</v>
      </c>
      <c r="D6" s="2">
        <v>42361755</v>
      </c>
      <c r="E6" s="2">
        <v>42361755</v>
      </c>
      <c r="F6" s="2">
        <v>31021</v>
      </c>
      <c r="G6" s="2">
        <v>144401</v>
      </c>
      <c r="H6" s="2">
        <v>1493</v>
      </c>
      <c r="I6" s="53">
        <f t="shared" si="0"/>
        <v>20.8</v>
      </c>
      <c r="J6" s="2">
        <v>67</v>
      </c>
      <c r="L6"/>
      <c r="M6"/>
    </row>
    <row r="7" spans="1:13">
      <c r="A7" s="2">
        <v>5</v>
      </c>
      <c r="B7" s="2" t="s">
        <v>389</v>
      </c>
      <c r="C7" s="2">
        <v>15</v>
      </c>
      <c r="D7" s="2">
        <v>69128107</v>
      </c>
      <c r="E7" s="2">
        <v>69128107</v>
      </c>
      <c r="F7" s="2">
        <v>62815</v>
      </c>
      <c r="G7" s="2">
        <v>264608</v>
      </c>
      <c r="H7" s="2">
        <v>4063</v>
      </c>
      <c r="I7" s="53">
        <f t="shared" si="0"/>
        <v>15.5</v>
      </c>
      <c r="J7" s="2">
        <v>180</v>
      </c>
      <c r="L7"/>
      <c r="M7"/>
    </row>
    <row r="8" spans="1:13">
      <c r="A8" s="2">
        <v>5</v>
      </c>
      <c r="B8" s="2" t="s">
        <v>380</v>
      </c>
      <c r="C8" s="2">
        <v>26</v>
      </c>
      <c r="D8" s="2">
        <v>151713022</v>
      </c>
      <c r="E8" s="2">
        <v>151713022</v>
      </c>
      <c r="F8" s="2">
        <v>101089</v>
      </c>
      <c r="G8" s="2">
        <v>427942</v>
      </c>
      <c r="H8" s="2">
        <v>7009</v>
      </c>
      <c r="I8" s="53">
        <f t="shared" si="0"/>
        <v>14.5</v>
      </c>
      <c r="J8" s="2">
        <v>306</v>
      </c>
      <c r="L8"/>
      <c r="M8"/>
    </row>
    <row r="9" spans="1:13">
      <c r="A9" s="2">
        <v>6</v>
      </c>
      <c r="B9" s="2" t="s">
        <v>382</v>
      </c>
      <c r="C9" s="2">
        <v>70</v>
      </c>
      <c r="D9" s="2">
        <v>307503004</v>
      </c>
      <c r="E9" s="2">
        <v>307503004</v>
      </c>
      <c r="F9" s="2">
        <v>266876</v>
      </c>
      <c r="G9" s="2">
        <v>1054070</v>
      </c>
      <c r="H9" s="2">
        <v>17599</v>
      </c>
      <c r="I9" s="53">
        <f t="shared" si="0"/>
        <v>15.2</v>
      </c>
      <c r="J9" s="2">
        <v>786</v>
      </c>
      <c r="L9"/>
      <c r="M9"/>
    </row>
    <row r="10" spans="1:13">
      <c r="A10" s="2">
        <v>6</v>
      </c>
      <c r="B10" s="2" t="s">
        <v>383</v>
      </c>
      <c r="C10" s="2">
        <v>11</v>
      </c>
      <c r="D10" s="2">
        <v>32142260</v>
      </c>
      <c r="E10" s="2">
        <v>32142260</v>
      </c>
      <c r="F10" s="2">
        <v>33363</v>
      </c>
      <c r="G10" s="2">
        <v>107947</v>
      </c>
      <c r="H10" s="2">
        <v>2683</v>
      </c>
      <c r="I10" s="53">
        <f t="shared" si="0"/>
        <v>12.5</v>
      </c>
      <c r="J10" s="2">
        <v>120</v>
      </c>
      <c r="L10"/>
      <c r="M10"/>
    </row>
    <row r="11" spans="1:13">
      <c r="A11" s="2">
        <v>7</v>
      </c>
      <c r="B11" s="2" t="s">
        <v>387</v>
      </c>
      <c r="C11" s="2">
        <v>7</v>
      </c>
      <c r="D11" s="2">
        <v>59876520</v>
      </c>
      <c r="E11" s="2">
        <v>59876520</v>
      </c>
      <c r="F11" s="2">
        <v>37483</v>
      </c>
      <c r="G11" s="2">
        <v>162273</v>
      </c>
      <c r="H11" s="2">
        <v>1932</v>
      </c>
      <c r="I11" s="53">
        <f t="shared" si="0"/>
        <v>19.5</v>
      </c>
      <c r="J11" s="2">
        <v>84</v>
      </c>
      <c r="L11"/>
      <c r="M11"/>
    </row>
    <row r="12" spans="1:13">
      <c r="A12" s="2">
        <v>7</v>
      </c>
      <c r="B12" s="2" t="s">
        <v>390</v>
      </c>
      <c r="C12" s="2">
        <v>7</v>
      </c>
      <c r="D12" s="2">
        <v>26831801</v>
      </c>
      <c r="E12" s="2">
        <v>26831801</v>
      </c>
      <c r="F12" s="2">
        <v>26348</v>
      </c>
      <c r="G12" s="2">
        <v>120162</v>
      </c>
      <c r="H12" s="2">
        <v>1836</v>
      </c>
      <c r="I12" s="53">
        <f t="shared" si="0"/>
        <v>14.4</v>
      </c>
      <c r="J12" s="2">
        <v>84</v>
      </c>
      <c r="L12"/>
      <c r="M12"/>
    </row>
    <row r="13" spans="1:13">
      <c r="A13" s="2">
        <v>2</v>
      </c>
      <c r="B13" s="2" t="s">
        <v>386</v>
      </c>
      <c r="C13" s="2">
        <v>2</v>
      </c>
      <c r="D13" s="2">
        <v>5780490</v>
      </c>
      <c r="E13" s="2">
        <v>5780490</v>
      </c>
      <c r="F13" s="2">
        <v>9920</v>
      </c>
      <c r="G13" s="2">
        <v>45099</v>
      </c>
      <c r="H13" s="2">
        <v>510</v>
      </c>
      <c r="I13" s="54">
        <f t="shared" si="0"/>
        <v>19.5</v>
      </c>
      <c r="J13" s="2">
        <v>24</v>
      </c>
      <c r="L13"/>
      <c r="M13"/>
    </row>
    <row r="14" spans="1:13">
      <c r="A14" s="2">
        <v>4</v>
      </c>
      <c r="B14" s="2" t="s">
        <v>384</v>
      </c>
      <c r="C14" s="2">
        <v>22</v>
      </c>
      <c r="D14" s="2">
        <v>92694748</v>
      </c>
      <c r="E14" s="2">
        <v>92694748</v>
      </c>
      <c r="F14" s="2">
        <v>85006</v>
      </c>
      <c r="G14" s="2">
        <v>348371</v>
      </c>
      <c r="H14" s="2">
        <v>5388</v>
      </c>
      <c r="I14" s="53">
        <f t="shared" si="0"/>
        <v>15.799999999999999</v>
      </c>
      <c r="J14" s="2">
        <v>249</v>
      </c>
      <c r="L14"/>
      <c r="M14"/>
    </row>
    <row r="15" spans="1:13">
      <c r="A15" s="2">
        <v>2</v>
      </c>
      <c r="B15" s="2" t="s">
        <v>381</v>
      </c>
      <c r="C15" s="2">
        <v>21</v>
      </c>
      <c r="D15" s="2">
        <v>82199557</v>
      </c>
      <c r="E15" s="2">
        <v>82199557</v>
      </c>
      <c r="F15" s="2">
        <v>68266</v>
      </c>
      <c r="G15" s="2">
        <v>243852</v>
      </c>
      <c r="H15" s="2">
        <v>4985</v>
      </c>
      <c r="I15" s="53">
        <f t="shared" si="0"/>
        <v>13.7</v>
      </c>
      <c r="J15" s="2">
        <v>236</v>
      </c>
      <c r="L15"/>
      <c r="M15"/>
    </row>
    <row r="16" spans="1:13">
      <c r="A16" s="2">
        <v>1</v>
      </c>
      <c r="B16" s="2" t="s">
        <v>385</v>
      </c>
      <c r="C16" s="2">
        <v>10</v>
      </c>
      <c r="D16" s="2">
        <v>118704823</v>
      </c>
      <c r="E16" s="2">
        <v>118704823</v>
      </c>
      <c r="F16" s="2">
        <v>71459</v>
      </c>
      <c r="G16" s="2">
        <v>391840</v>
      </c>
      <c r="H16" s="2">
        <v>2667</v>
      </c>
      <c r="I16" s="53">
        <f t="shared" si="0"/>
        <v>26.8</v>
      </c>
      <c r="J16" s="2">
        <v>120</v>
      </c>
      <c r="L16"/>
      <c r="M16"/>
    </row>
    <row r="17" spans="1:13">
      <c r="A17" s="2">
        <v>3</v>
      </c>
      <c r="B17" s="2" t="s">
        <v>388</v>
      </c>
      <c r="C17" s="2">
        <v>4</v>
      </c>
      <c r="D17" s="2">
        <v>10120564</v>
      </c>
      <c r="E17" s="2">
        <v>10120564</v>
      </c>
      <c r="F17" s="2">
        <v>13576</v>
      </c>
      <c r="G17" s="2">
        <v>45724</v>
      </c>
      <c r="H17" s="2">
        <v>993</v>
      </c>
      <c r="I17" s="53">
        <f t="shared" si="0"/>
        <v>13.7</v>
      </c>
      <c r="J17" s="2">
        <v>48</v>
      </c>
      <c r="L17"/>
      <c r="M17"/>
    </row>
    <row r="18" spans="1:13">
      <c r="A18" s="2">
        <v>1</v>
      </c>
      <c r="B18" s="2" t="s">
        <v>392</v>
      </c>
      <c r="C18" s="2">
        <v>5</v>
      </c>
      <c r="D18" s="2">
        <v>49108447</v>
      </c>
      <c r="E18" s="2">
        <v>49108447</v>
      </c>
      <c r="F18" s="2">
        <v>27842</v>
      </c>
      <c r="G18" s="2">
        <v>89374</v>
      </c>
      <c r="H18" s="2">
        <v>1307</v>
      </c>
      <c r="I18" s="53">
        <f t="shared" si="0"/>
        <v>21.400000000000002</v>
      </c>
      <c r="J18" s="2">
        <v>60</v>
      </c>
      <c r="L18"/>
      <c r="M18"/>
    </row>
    <row r="19" spans="1:13">
      <c r="A19" s="2">
        <v>1</v>
      </c>
      <c r="B19" s="2" t="s">
        <v>399</v>
      </c>
      <c r="C19" s="2">
        <v>5</v>
      </c>
      <c r="D19" s="2">
        <v>16415565</v>
      </c>
      <c r="E19" s="2">
        <v>16415565</v>
      </c>
      <c r="F19" s="2">
        <v>15728</v>
      </c>
      <c r="G19" s="2">
        <v>51273</v>
      </c>
      <c r="H19" s="2">
        <v>1081</v>
      </c>
      <c r="I19" s="53">
        <f t="shared" si="0"/>
        <v>14.6</v>
      </c>
      <c r="J19" s="2">
        <v>49</v>
      </c>
      <c r="L19"/>
      <c r="M19"/>
    </row>
    <row r="20" spans="1:13">
      <c r="A20" s="2">
        <v>1</v>
      </c>
      <c r="B20" s="2" t="s">
        <v>400</v>
      </c>
      <c r="C20" s="2">
        <v>3</v>
      </c>
      <c r="D20" s="2">
        <v>10126222</v>
      </c>
      <c r="E20" s="2">
        <v>10126222</v>
      </c>
      <c r="F20" s="2">
        <v>9867</v>
      </c>
      <c r="G20" s="2">
        <v>41849</v>
      </c>
      <c r="H20" s="2">
        <v>852</v>
      </c>
      <c r="I20" s="53">
        <f t="shared" si="0"/>
        <v>11.6</v>
      </c>
      <c r="J20" s="2">
        <v>36</v>
      </c>
      <c r="L20"/>
      <c r="M20"/>
    </row>
    <row r="21" spans="1:13">
      <c r="A21" s="2">
        <v>1</v>
      </c>
      <c r="B21" s="2" t="s">
        <v>530</v>
      </c>
      <c r="C21" s="2">
        <v>1</v>
      </c>
      <c r="D21" s="2">
        <v>131680</v>
      </c>
      <c r="E21" s="2">
        <v>131680</v>
      </c>
      <c r="F21" s="2">
        <v>434</v>
      </c>
      <c r="G21" s="2">
        <v>1436</v>
      </c>
      <c r="H21" s="2">
        <v>145</v>
      </c>
      <c r="I21" s="53">
        <f t="shared" si="0"/>
        <v>3</v>
      </c>
      <c r="J21" s="2">
        <v>7</v>
      </c>
      <c r="L21"/>
      <c r="M21"/>
    </row>
    <row r="22" spans="1:13">
      <c r="A22" s="2">
        <v>1</v>
      </c>
      <c r="B22" s="2" t="s">
        <v>394</v>
      </c>
      <c r="C22" s="2">
        <v>1</v>
      </c>
      <c r="D22" s="2">
        <v>2612888</v>
      </c>
      <c r="E22" s="2">
        <v>2612888</v>
      </c>
      <c r="F22" s="2">
        <v>2195</v>
      </c>
      <c r="G22" s="2">
        <v>10626</v>
      </c>
      <c r="H22" s="2">
        <v>248</v>
      </c>
      <c r="I22" s="53">
        <f t="shared" si="0"/>
        <v>8.9</v>
      </c>
      <c r="J22" s="2">
        <v>12</v>
      </c>
      <c r="L22"/>
      <c r="M22"/>
    </row>
    <row r="23" spans="1:13">
      <c r="A23" s="2">
        <v>1</v>
      </c>
      <c r="B23" s="2" t="s">
        <v>395</v>
      </c>
      <c r="C23" s="2">
        <v>3</v>
      </c>
      <c r="D23" s="2">
        <v>9387226</v>
      </c>
      <c r="E23" s="2">
        <v>9387226</v>
      </c>
      <c r="F23" s="2">
        <v>11775</v>
      </c>
      <c r="G23" s="2">
        <v>45101</v>
      </c>
      <c r="H23" s="2">
        <v>792</v>
      </c>
      <c r="I23" s="53">
        <f t="shared" si="0"/>
        <v>14.9</v>
      </c>
      <c r="J23" s="2">
        <v>36</v>
      </c>
      <c r="L23"/>
      <c r="M23"/>
    </row>
    <row r="24" spans="1:13">
      <c r="A24" s="2">
        <v>4</v>
      </c>
      <c r="B24" s="2" t="s">
        <v>396</v>
      </c>
      <c r="C24" s="2">
        <v>2</v>
      </c>
      <c r="D24" s="2">
        <v>10094250</v>
      </c>
      <c r="E24" s="2">
        <v>10094250</v>
      </c>
      <c r="F24" s="2">
        <v>7171</v>
      </c>
      <c r="G24" s="2">
        <v>38939</v>
      </c>
      <c r="H24" s="2">
        <v>535</v>
      </c>
      <c r="I24" s="53">
        <f t="shared" si="0"/>
        <v>13.5</v>
      </c>
      <c r="J24" s="2">
        <v>24</v>
      </c>
      <c r="L24"/>
      <c r="M24"/>
    </row>
    <row r="25" spans="1:13">
      <c r="A25" s="2">
        <v>5</v>
      </c>
      <c r="B25" s="2" t="s">
        <v>393</v>
      </c>
      <c r="C25" s="2">
        <v>1</v>
      </c>
      <c r="D25" s="2">
        <v>6704977</v>
      </c>
      <c r="E25" s="2">
        <v>6704977</v>
      </c>
      <c r="F25" s="2">
        <v>5906</v>
      </c>
      <c r="G25" s="2">
        <v>20200</v>
      </c>
      <c r="H25" s="2">
        <v>276</v>
      </c>
      <c r="I25" s="53">
        <f t="shared" si="0"/>
        <v>21.400000000000002</v>
      </c>
      <c r="J25" s="2">
        <v>12</v>
      </c>
      <c r="L25"/>
      <c r="M25"/>
    </row>
    <row r="26" spans="1:13">
      <c r="A26" s="2">
        <v>6</v>
      </c>
      <c r="B26" s="2" t="s">
        <v>397</v>
      </c>
      <c r="C26" s="2">
        <v>1</v>
      </c>
      <c r="D26" s="2">
        <v>7344699</v>
      </c>
      <c r="E26" s="2">
        <v>7344699</v>
      </c>
      <c r="F26" s="2">
        <v>4903</v>
      </c>
      <c r="G26" s="2">
        <v>22800</v>
      </c>
      <c r="H26" s="2">
        <v>302</v>
      </c>
      <c r="I26" s="53">
        <f t="shared" si="0"/>
        <v>16.3</v>
      </c>
      <c r="J26" s="2">
        <v>12</v>
      </c>
      <c r="L26"/>
      <c r="M26"/>
    </row>
    <row r="27" spans="1:13">
      <c r="A27" s="2"/>
      <c r="B27" s="2" t="s">
        <v>377</v>
      </c>
      <c r="C27" s="2">
        <f t="shared" ref="C27:H27" si="1">SUM(C4:C26)</f>
        <v>417</v>
      </c>
      <c r="D27" s="2">
        <f t="shared" si="1"/>
        <v>1897283090</v>
      </c>
      <c r="E27" s="2">
        <f t="shared" si="1"/>
        <v>1897283090</v>
      </c>
      <c r="F27" s="2">
        <f t="shared" si="1"/>
        <v>1623842</v>
      </c>
      <c r="G27" s="2">
        <f t="shared" si="1"/>
        <v>6219920</v>
      </c>
      <c r="H27" s="2">
        <f t="shared" si="1"/>
        <v>103320</v>
      </c>
      <c r="I27" s="2">
        <f>SUM(I4:I26)/23</f>
        <v>15.61304347826087</v>
      </c>
      <c r="J27" s="2">
        <f>SUM(J4:J26)</f>
        <v>4687</v>
      </c>
      <c r="L27"/>
      <c r="M27"/>
    </row>
    <row r="28" spans="1:13">
      <c r="L28"/>
      <c r="M28"/>
    </row>
    <row r="29" spans="1:13" ht="55.3">
      <c r="B29" s="203" t="s">
        <v>531</v>
      </c>
      <c r="C29" s="2" t="s">
        <v>532</v>
      </c>
      <c r="D29" s="2" t="s">
        <v>521</v>
      </c>
      <c r="E29" s="8" t="s">
        <v>533</v>
      </c>
      <c r="F29" s="52" t="s">
        <v>534</v>
      </c>
      <c r="G29" s="14"/>
      <c r="H29" s="52" t="s">
        <v>535</v>
      </c>
      <c r="I29" s="52" t="s">
        <v>529</v>
      </c>
      <c r="J29" s="52" t="s">
        <v>536</v>
      </c>
      <c r="L29"/>
      <c r="M29"/>
    </row>
    <row r="30" spans="1:13">
      <c r="B30" s="203"/>
      <c r="C30" s="57">
        <v>417</v>
      </c>
      <c r="D30" s="2">
        <v>1897283090</v>
      </c>
      <c r="E30" s="2">
        <v>1897283090</v>
      </c>
      <c r="F30" s="2">
        <f>SUM(F6:F28)</f>
        <v>2516885</v>
      </c>
      <c r="G30" s="2"/>
      <c r="H30" s="2">
        <v>252.6</v>
      </c>
      <c r="I30" s="2">
        <v>6428.6</v>
      </c>
      <c r="J30" s="2">
        <v>11.4</v>
      </c>
      <c r="L30" s="55"/>
      <c r="M30"/>
    </row>
    <row r="31" spans="1:13">
      <c r="L31"/>
      <c r="M31"/>
    </row>
    <row r="32" spans="1:13" ht="55.3">
      <c r="A32" s="2"/>
      <c r="B32" s="2" t="s">
        <v>441</v>
      </c>
      <c r="C32" s="2" t="s">
        <v>527</v>
      </c>
      <c r="D32" s="2" t="s">
        <v>521</v>
      </c>
      <c r="E32" s="8" t="s">
        <v>528</v>
      </c>
      <c r="F32" s="2" t="s">
        <v>522</v>
      </c>
      <c r="G32" s="2" t="s">
        <v>523</v>
      </c>
      <c r="H32" s="2" t="s">
        <v>524</v>
      </c>
      <c r="I32" s="52" t="s">
        <v>529</v>
      </c>
      <c r="J32" s="2" t="s">
        <v>525</v>
      </c>
      <c r="L32"/>
      <c r="M32"/>
    </row>
    <row r="33" spans="1:14">
      <c r="A33" s="2">
        <v>1</v>
      </c>
      <c r="B33" s="2" t="s">
        <v>442</v>
      </c>
      <c r="C33" s="2">
        <f t="shared" ref="C33:H39" si="2">SUMIF($A$4:$A$26,$A33,C$4:C$26)</f>
        <v>190</v>
      </c>
      <c r="D33" s="2">
        <f t="shared" si="2"/>
        <v>853802384</v>
      </c>
      <c r="E33" s="2">
        <f t="shared" si="2"/>
        <v>853802384</v>
      </c>
      <c r="F33" s="2">
        <f t="shared" si="2"/>
        <v>737507</v>
      </c>
      <c r="G33" s="2">
        <f t="shared" si="2"/>
        <v>2702996</v>
      </c>
      <c r="H33" s="2">
        <f t="shared" si="2"/>
        <v>45356</v>
      </c>
      <c r="I33" s="53">
        <f t="shared" ref="I33:I39" si="3">ROUNDUP(F33/H33,1)</f>
        <v>16.3</v>
      </c>
      <c r="J33" s="2">
        <f t="shared" ref="J33:J39" si="4">SUMIF($A$4:$A$26,$A33,J$4:J$26)</f>
        <v>2093</v>
      </c>
      <c r="L33"/>
      <c r="M33"/>
    </row>
    <row r="34" spans="1:14">
      <c r="A34" s="2">
        <v>2</v>
      </c>
      <c r="B34" s="2" t="s">
        <v>443</v>
      </c>
      <c r="C34" s="2">
        <f t="shared" si="2"/>
        <v>23</v>
      </c>
      <c r="D34" s="2">
        <f t="shared" si="2"/>
        <v>87980047</v>
      </c>
      <c r="E34" s="2">
        <f t="shared" si="2"/>
        <v>87980047</v>
      </c>
      <c r="F34" s="2">
        <f t="shared" si="2"/>
        <v>78186</v>
      </c>
      <c r="G34" s="2">
        <f t="shared" si="2"/>
        <v>288951</v>
      </c>
      <c r="H34" s="2">
        <f t="shared" si="2"/>
        <v>5495</v>
      </c>
      <c r="I34" s="53">
        <f t="shared" si="3"/>
        <v>14.299999999999999</v>
      </c>
      <c r="J34" s="2">
        <f t="shared" si="4"/>
        <v>260</v>
      </c>
      <c r="L34"/>
      <c r="M34"/>
    </row>
    <row r="35" spans="1:14">
      <c r="A35" s="2">
        <v>3</v>
      </c>
      <c r="B35" s="2" t="s">
        <v>444</v>
      </c>
      <c r="C35" s="2">
        <f t="shared" si="2"/>
        <v>36</v>
      </c>
      <c r="D35" s="2">
        <f t="shared" si="2"/>
        <v>149105516</v>
      </c>
      <c r="E35" s="2">
        <f t="shared" si="2"/>
        <v>149105516</v>
      </c>
      <c r="F35" s="2">
        <f t="shared" si="2"/>
        <v>146168</v>
      </c>
      <c r="G35" s="2">
        <f t="shared" si="2"/>
        <v>516260</v>
      </c>
      <c r="H35" s="2">
        <f t="shared" si="2"/>
        <v>9353</v>
      </c>
      <c r="I35" s="53">
        <f t="shared" si="3"/>
        <v>15.7</v>
      </c>
      <c r="J35" s="2">
        <f t="shared" si="4"/>
        <v>410</v>
      </c>
      <c r="L35"/>
      <c r="M35"/>
    </row>
    <row r="36" spans="1:14">
      <c r="A36" s="2">
        <v>4</v>
      </c>
      <c r="B36" s="2" t="s">
        <v>445</v>
      </c>
      <c r="C36" s="2">
        <f t="shared" si="2"/>
        <v>30</v>
      </c>
      <c r="D36" s="2">
        <f t="shared" si="2"/>
        <v>145150753</v>
      </c>
      <c r="E36" s="2">
        <f t="shared" si="2"/>
        <v>145150753</v>
      </c>
      <c r="F36" s="2">
        <f t="shared" si="2"/>
        <v>123198</v>
      </c>
      <c r="G36" s="2">
        <f t="shared" si="2"/>
        <v>531711</v>
      </c>
      <c r="H36" s="2">
        <f t="shared" si="2"/>
        <v>7416</v>
      </c>
      <c r="I36" s="53">
        <f t="shared" si="3"/>
        <v>16.700000000000003</v>
      </c>
      <c r="J36" s="2">
        <f t="shared" si="4"/>
        <v>340</v>
      </c>
      <c r="L36"/>
      <c r="M36"/>
    </row>
    <row r="37" spans="1:14">
      <c r="A37" s="2">
        <v>5</v>
      </c>
      <c r="B37" s="2" t="s">
        <v>446</v>
      </c>
      <c r="C37" s="2">
        <f t="shared" si="2"/>
        <v>42</v>
      </c>
      <c r="D37" s="2">
        <f t="shared" si="2"/>
        <v>227546106</v>
      </c>
      <c r="E37" s="2">
        <f t="shared" si="2"/>
        <v>227546106</v>
      </c>
      <c r="F37" s="2">
        <f t="shared" si="2"/>
        <v>169810</v>
      </c>
      <c r="G37" s="2">
        <f t="shared" si="2"/>
        <v>712750</v>
      </c>
      <c r="H37" s="2">
        <f t="shared" si="2"/>
        <v>11348</v>
      </c>
      <c r="I37" s="53">
        <f t="shared" si="3"/>
        <v>15</v>
      </c>
      <c r="J37" s="2">
        <f t="shared" si="4"/>
        <v>498</v>
      </c>
      <c r="L37"/>
      <c r="M37"/>
    </row>
    <row r="38" spans="1:14">
      <c r="A38" s="2">
        <v>6</v>
      </c>
      <c r="B38" s="2" t="s">
        <v>447</v>
      </c>
      <c r="C38" s="2">
        <f t="shared" si="2"/>
        <v>82</v>
      </c>
      <c r="D38" s="2">
        <f t="shared" si="2"/>
        <v>346989963</v>
      </c>
      <c r="E38" s="2">
        <f t="shared" si="2"/>
        <v>346989963</v>
      </c>
      <c r="F38" s="2">
        <f t="shared" si="2"/>
        <v>305142</v>
      </c>
      <c r="G38" s="2">
        <f t="shared" si="2"/>
        <v>1184817</v>
      </c>
      <c r="H38" s="2">
        <f t="shared" si="2"/>
        <v>20584</v>
      </c>
      <c r="I38" s="53">
        <f t="shared" si="3"/>
        <v>14.9</v>
      </c>
      <c r="J38" s="2">
        <f t="shared" si="4"/>
        <v>918</v>
      </c>
      <c r="L38"/>
      <c r="M38"/>
    </row>
    <row r="39" spans="1:14">
      <c r="A39" s="2">
        <v>7</v>
      </c>
      <c r="B39" s="2" t="s">
        <v>448</v>
      </c>
      <c r="C39" s="2">
        <f t="shared" si="2"/>
        <v>14</v>
      </c>
      <c r="D39" s="2">
        <f t="shared" si="2"/>
        <v>86708321</v>
      </c>
      <c r="E39" s="2">
        <f t="shared" si="2"/>
        <v>86708321</v>
      </c>
      <c r="F39" s="2">
        <f t="shared" si="2"/>
        <v>63831</v>
      </c>
      <c r="G39" s="2">
        <f t="shared" si="2"/>
        <v>282435</v>
      </c>
      <c r="H39" s="2">
        <f t="shared" si="2"/>
        <v>3768</v>
      </c>
      <c r="I39" s="53">
        <f t="shared" si="3"/>
        <v>17</v>
      </c>
      <c r="J39" s="2">
        <f t="shared" si="4"/>
        <v>168</v>
      </c>
      <c r="L39"/>
      <c r="M39"/>
    </row>
    <row r="40" spans="1:14">
      <c r="A40" s="2"/>
      <c r="B40" s="2" t="s">
        <v>449</v>
      </c>
      <c r="C40" s="2">
        <f t="shared" ref="C40:J40" si="5">SUM(C33:C39)</f>
        <v>417</v>
      </c>
      <c r="D40" s="2">
        <f t="shared" si="5"/>
        <v>1897283090</v>
      </c>
      <c r="E40" s="2">
        <f t="shared" si="5"/>
        <v>1897283090</v>
      </c>
      <c r="F40" s="2">
        <f t="shared" si="5"/>
        <v>1623842</v>
      </c>
      <c r="G40" s="2">
        <f t="shared" si="5"/>
        <v>6219920</v>
      </c>
      <c r="H40" s="2">
        <f t="shared" si="5"/>
        <v>103320</v>
      </c>
      <c r="I40" s="2">
        <f t="shared" si="5"/>
        <v>109.9</v>
      </c>
      <c r="J40" s="2">
        <f t="shared" si="5"/>
        <v>4687</v>
      </c>
      <c r="L40"/>
      <c r="M40"/>
    </row>
    <row r="41" spans="1:14">
      <c r="L41" s="59"/>
      <c r="M41" s="59"/>
    </row>
    <row r="42" spans="1:14" ht="55.3">
      <c r="B42" s="203" t="s">
        <v>531</v>
      </c>
      <c r="C42" s="2" t="s">
        <v>532</v>
      </c>
      <c r="D42" s="2" t="s">
        <v>521</v>
      </c>
      <c r="E42" s="8" t="s">
        <v>533</v>
      </c>
      <c r="F42" s="52" t="s">
        <v>534</v>
      </c>
      <c r="G42" s="14"/>
      <c r="H42" s="52" t="s">
        <v>535</v>
      </c>
      <c r="I42" s="52" t="s">
        <v>529</v>
      </c>
      <c r="J42" s="52" t="s">
        <v>536</v>
      </c>
      <c r="L42" s="56" t="s">
        <v>537</v>
      </c>
      <c r="M42" s="55"/>
    </row>
    <row r="43" spans="1:14">
      <c r="B43" s="203"/>
      <c r="C43" s="57">
        <v>417</v>
      </c>
      <c r="D43" s="2">
        <v>1897283090</v>
      </c>
      <c r="E43" s="2">
        <v>1897283090</v>
      </c>
      <c r="F43" s="2">
        <f>SUM(F19:F41)</f>
        <v>7446390</v>
      </c>
      <c r="G43" s="2"/>
      <c r="H43" s="2">
        <v>252.6</v>
      </c>
      <c r="I43" s="2">
        <v>6428.6</v>
      </c>
      <c r="J43" s="2">
        <v>11.4</v>
      </c>
      <c r="L43" s="58">
        <f>IF(AND(E43&gt;0,I43&gt;0,J43&gt;0),E43/I43/J43,0)</f>
        <v>25888.738018864165</v>
      </c>
      <c r="M43"/>
      <c r="N43" s="55"/>
    </row>
    <row r="44" spans="1:14">
      <c r="B44" s="177"/>
      <c r="L44" s="176"/>
      <c r="M44"/>
      <c r="N44" s="55"/>
    </row>
    <row r="45" spans="1:14">
      <c r="B45" s="177"/>
      <c r="L45" s="176"/>
      <c r="M45"/>
      <c r="N45" s="55"/>
    </row>
    <row r="46" spans="1:14">
      <c r="B46" s="177"/>
      <c r="L46" s="176"/>
      <c r="M46"/>
      <c r="N46" s="55"/>
    </row>
    <row r="47" spans="1:14">
      <c r="B47" s="177"/>
      <c r="L47" s="176"/>
      <c r="M47"/>
      <c r="N47" s="55"/>
    </row>
    <row r="48" spans="1:14">
      <c r="B48" s="177"/>
      <c r="L48" s="176"/>
      <c r="M48"/>
      <c r="N48" s="55"/>
    </row>
    <row r="49" spans="2:14">
      <c r="B49" s="177"/>
      <c r="L49" s="176"/>
      <c r="M49"/>
      <c r="N49" s="55"/>
    </row>
    <row r="50" spans="2:14">
      <c r="B50" s="177"/>
      <c r="L50" s="176"/>
      <c r="M50"/>
      <c r="N50" s="55"/>
    </row>
    <row r="51" spans="2:14">
      <c r="B51" s="177"/>
      <c r="L51" s="176"/>
      <c r="M51"/>
      <c r="N51" s="55"/>
    </row>
    <row r="52" spans="2:14">
      <c r="B52" s="177"/>
      <c r="L52" s="176"/>
      <c r="M52"/>
      <c r="N52" s="55"/>
    </row>
    <row r="53" spans="2:14">
      <c r="B53" s="177"/>
      <c r="L53" s="176"/>
      <c r="M53"/>
      <c r="N53" s="55"/>
    </row>
    <row r="54" spans="2:14">
      <c r="B54" s="177"/>
      <c r="L54" s="176"/>
      <c r="M54"/>
      <c r="N54" s="55"/>
    </row>
    <row r="55" spans="2:14">
      <c r="B55" s="177"/>
      <c r="L55" s="176"/>
      <c r="M55"/>
      <c r="N55" s="55"/>
    </row>
    <row r="56" spans="2:14">
      <c r="B56" s="177"/>
      <c r="L56" s="176"/>
      <c r="M56"/>
      <c r="N56" s="55"/>
    </row>
    <row r="57" spans="2:14">
      <c r="L57" s="59"/>
      <c r="M57" s="59"/>
    </row>
    <row r="58" spans="2:14">
      <c r="L58" s="59"/>
      <c r="M58" s="59"/>
    </row>
    <row r="59" spans="2:14" ht="27.45">
      <c r="B59" s="64" t="s">
        <v>627</v>
      </c>
      <c r="C59" s="65"/>
      <c r="D59" s="65"/>
      <c r="E59" s="65"/>
      <c r="F59" s="65"/>
      <c r="G59" s="65"/>
      <c r="H59" s="65"/>
      <c r="I59" s="65"/>
      <c r="J59" s="65"/>
      <c r="K59" s="65"/>
      <c r="L59" s="65"/>
      <c r="M59" s="65"/>
      <c r="N59" s="65"/>
    </row>
    <row r="60" spans="2:14" ht="20.6">
      <c r="B60" s="67"/>
      <c r="C60" s="66" t="s">
        <v>604</v>
      </c>
      <c r="D60" s="103"/>
      <c r="E60" s="103"/>
      <c r="F60" s="103"/>
      <c r="G60" s="103"/>
      <c r="H60" s="103"/>
      <c r="I60" s="103"/>
      <c r="J60" s="103"/>
      <c r="K60" s="103"/>
      <c r="L60" s="67"/>
      <c r="M60" s="67"/>
      <c r="N60" s="67"/>
    </row>
    <row r="61" spans="2:14">
      <c r="B61" s="104"/>
      <c r="C61" s="67"/>
      <c r="D61" s="67"/>
      <c r="E61" s="67"/>
      <c r="F61" s="68" t="s">
        <v>549</v>
      </c>
      <c r="G61" s="104"/>
      <c r="H61" s="104"/>
      <c r="I61" s="104"/>
      <c r="J61" s="104"/>
      <c r="K61" s="104"/>
      <c r="L61" s="104"/>
      <c r="M61" s="104"/>
      <c r="N61" s="104"/>
    </row>
    <row r="62" spans="2:14">
      <c r="B62" s="83"/>
      <c r="C62" s="69" t="s">
        <v>605</v>
      </c>
      <c r="D62" s="69" t="s">
        <v>551</v>
      </c>
      <c r="E62" s="69" t="s">
        <v>606</v>
      </c>
      <c r="F62" s="83"/>
      <c r="G62" s="83"/>
      <c r="H62" s="83"/>
      <c r="I62" s="83"/>
      <c r="J62" s="83"/>
      <c r="K62" s="83"/>
      <c r="L62" s="83"/>
      <c r="M62" s="83"/>
      <c r="N62" s="105"/>
    </row>
    <row r="63" spans="2:14" ht="20.6">
      <c r="B63" s="83"/>
      <c r="C63" s="91" t="s">
        <v>607</v>
      </c>
      <c r="D63" s="72">
        <v>190</v>
      </c>
      <c r="E63" s="72">
        <v>25027</v>
      </c>
      <c r="F63" s="83"/>
      <c r="G63" s="83"/>
      <c r="H63" s="83"/>
      <c r="I63" s="83"/>
      <c r="J63" s="83"/>
      <c r="K63" s="83"/>
      <c r="L63" s="83"/>
      <c r="M63" s="83"/>
      <c r="N63" s="105"/>
    </row>
    <row r="64" spans="2:14" ht="20.6">
      <c r="B64" s="83"/>
      <c r="C64" s="91" t="s">
        <v>608</v>
      </c>
      <c r="D64" s="72">
        <v>23</v>
      </c>
      <c r="E64" s="106">
        <v>23663</v>
      </c>
      <c r="F64" s="83"/>
      <c r="G64" s="83"/>
      <c r="H64" s="83"/>
      <c r="I64" s="83"/>
      <c r="J64" s="83"/>
      <c r="K64" s="83"/>
      <c r="L64" s="83"/>
      <c r="M64" s="83"/>
      <c r="N64" s="105"/>
    </row>
    <row r="65" spans="2:14" ht="20.6">
      <c r="B65" s="83"/>
      <c r="C65" s="91" t="s">
        <v>609</v>
      </c>
      <c r="D65" s="72">
        <v>36</v>
      </c>
      <c r="E65" s="106">
        <v>23164</v>
      </c>
      <c r="F65" s="83"/>
      <c r="G65" s="83"/>
      <c r="H65" s="83"/>
      <c r="I65" s="83"/>
      <c r="J65" s="83"/>
      <c r="K65" s="83"/>
      <c r="L65" s="83"/>
      <c r="M65" s="83"/>
      <c r="N65" s="105"/>
    </row>
    <row r="66" spans="2:14" ht="20.6">
      <c r="B66" s="83"/>
      <c r="C66" s="91" t="s">
        <v>610</v>
      </c>
      <c r="D66" s="72">
        <v>30</v>
      </c>
      <c r="E66" s="106">
        <v>25564</v>
      </c>
      <c r="F66" s="83"/>
      <c r="G66" s="83"/>
      <c r="H66" s="83"/>
      <c r="I66" s="83"/>
      <c r="J66" s="83"/>
      <c r="K66" s="83"/>
      <c r="L66" s="83"/>
      <c r="M66" s="83"/>
      <c r="N66" s="105"/>
    </row>
    <row r="67" spans="2:14" ht="20.6">
      <c r="B67" s="83"/>
      <c r="C67" s="91" t="s">
        <v>611</v>
      </c>
      <c r="D67" s="106">
        <v>42</v>
      </c>
      <c r="E67" s="73">
        <v>30461</v>
      </c>
      <c r="F67" s="83"/>
      <c r="G67" s="83"/>
      <c r="H67" s="83"/>
      <c r="I67" s="83"/>
      <c r="J67" s="83"/>
      <c r="K67" s="83"/>
      <c r="L67" s="83"/>
      <c r="M67" s="83"/>
      <c r="N67" s="105"/>
    </row>
    <row r="68" spans="2:14" ht="20.6">
      <c r="B68" s="83"/>
      <c r="C68" s="91" t="s">
        <v>612</v>
      </c>
      <c r="D68" s="72">
        <v>82</v>
      </c>
      <c r="E68" s="106">
        <v>25368</v>
      </c>
      <c r="F68" s="83"/>
      <c r="G68" s="83"/>
      <c r="H68" s="83"/>
      <c r="I68" s="83"/>
      <c r="J68" s="83"/>
      <c r="K68" s="83"/>
      <c r="L68" s="83"/>
      <c r="M68" s="83"/>
      <c r="N68" s="105"/>
    </row>
    <row r="69" spans="2:14" ht="20.6">
      <c r="B69" s="83"/>
      <c r="C69" s="91" t="s">
        <v>613</v>
      </c>
      <c r="D69" s="72">
        <v>14</v>
      </c>
      <c r="E69" s="106">
        <v>30360</v>
      </c>
      <c r="F69" s="83"/>
      <c r="G69" s="83"/>
      <c r="H69" s="83"/>
      <c r="I69" s="83"/>
      <c r="J69" s="83"/>
      <c r="K69" s="83"/>
      <c r="L69" s="83"/>
      <c r="M69" s="83"/>
      <c r="N69" s="105"/>
    </row>
    <row r="70" spans="2:14" ht="20.6">
      <c r="B70" s="83"/>
      <c r="C70" s="91" t="s">
        <v>558</v>
      </c>
      <c r="D70" s="72">
        <f>SUM(D63:D69)</f>
        <v>417</v>
      </c>
      <c r="E70" s="107">
        <v>25889</v>
      </c>
      <c r="F70" s="83"/>
      <c r="G70" s="83"/>
      <c r="H70" s="83"/>
      <c r="I70" s="83"/>
      <c r="J70" s="83"/>
      <c r="K70" s="83"/>
      <c r="L70" s="83"/>
      <c r="M70" s="83"/>
      <c r="N70" s="105"/>
    </row>
    <row r="71" spans="2:14">
      <c r="B71" s="83"/>
      <c r="C71" s="67"/>
      <c r="D71" s="108"/>
      <c r="E71" s="108"/>
      <c r="F71" s="108"/>
      <c r="G71" s="108"/>
      <c r="H71" s="83"/>
      <c r="I71" s="83"/>
      <c r="J71" s="83"/>
      <c r="K71" s="83"/>
      <c r="L71" s="83"/>
      <c r="M71" s="83"/>
      <c r="N71" s="83"/>
    </row>
    <row r="72" spans="2:14">
      <c r="B72" s="83"/>
      <c r="C72" s="83"/>
      <c r="D72" s="67" t="s">
        <v>614</v>
      </c>
      <c r="E72" s="104"/>
      <c r="F72" s="104"/>
      <c r="G72" s="104"/>
      <c r="H72" s="104"/>
      <c r="I72" s="104"/>
      <c r="J72" s="104"/>
      <c r="K72" s="83"/>
      <c r="L72" s="83"/>
      <c r="M72" s="83"/>
      <c r="N72" s="83"/>
    </row>
    <row r="73" spans="2:14">
      <c r="B73" s="83"/>
      <c r="C73" s="109"/>
      <c r="D73" s="69" t="s">
        <v>615</v>
      </c>
      <c r="E73" s="205" t="s">
        <v>616</v>
      </c>
      <c r="F73" s="206"/>
      <c r="G73" s="206"/>
      <c r="H73" s="206"/>
      <c r="I73" s="206"/>
      <c r="J73" s="206"/>
      <c r="K73" s="207"/>
      <c r="L73" s="83"/>
      <c r="M73" s="83"/>
      <c r="N73" s="83"/>
    </row>
    <row r="74" spans="2:14">
      <c r="B74" s="83"/>
      <c r="C74" s="83"/>
      <c r="D74" s="71" t="s">
        <v>617</v>
      </c>
      <c r="E74" s="110" t="s">
        <v>618</v>
      </c>
      <c r="F74" s="67"/>
      <c r="G74" s="67"/>
      <c r="H74" s="67"/>
      <c r="I74" s="67"/>
      <c r="J74" s="67"/>
      <c r="K74" s="111"/>
      <c r="L74" s="83"/>
      <c r="M74" s="83"/>
      <c r="N74" s="83"/>
    </row>
    <row r="75" spans="2:14">
      <c r="B75" s="83"/>
      <c r="C75" s="83"/>
      <c r="D75" s="71" t="s">
        <v>608</v>
      </c>
      <c r="E75" s="112" t="s">
        <v>619</v>
      </c>
      <c r="F75" s="113"/>
      <c r="G75" s="113"/>
      <c r="H75" s="113"/>
      <c r="I75" s="113"/>
      <c r="J75" s="113"/>
      <c r="K75" s="114"/>
      <c r="L75" s="83"/>
      <c r="M75" s="83"/>
      <c r="N75" s="83"/>
    </row>
    <row r="76" spans="2:14">
      <c r="B76" s="83"/>
      <c r="C76" s="83"/>
      <c r="D76" s="71" t="s">
        <v>609</v>
      </c>
      <c r="E76" s="110" t="s">
        <v>620</v>
      </c>
      <c r="F76" s="67"/>
      <c r="G76" s="67"/>
      <c r="H76" s="67"/>
      <c r="I76" s="67"/>
      <c r="J76" s="67"/>
      <c r="K76" s="111"/>
      <c r="L76" s="83"/>
      <c r="M76" s="83"/>
      <c r="N76" s="83"/>
    </row>
    <row r="77" spans="2:14">
      <c r="B77" s="83"/>
      <c r="C77" s="83"/>
      <c r="D77" s="71" t="s">
        <v>610</v>
      </c>
      <c r="E77" s="112" t="s">
        <v>621</v>
      </c>
      <c r="F77" s="113"/>
      <c r="G77" s="113"/>
      <c r="H77" s="113"/>
      <c r="I77" s="113"/>
      <c r="J77" s="113"/>
      <c r="K77" s="114"/>
      <c r="L77" s="83"/>
      <c r="M77" s="83"/>
      <c r="N77" s="83"/>
    </row>
    <row r="78" spans="2:14">
      <c r="B78" s="83"/>
      <c r="C78" s="83"/>
      <c r="D78" s="71" t="s">
        <v>622</v>
      </c>
      <c r="E78" s="110" t="s">
        <v>623</v>
      </c>
      <c r="F78" s="67"/>
      <c r="G78" s="67"/>
      <c r="H78" s="67"/>
      <c r="I78" s="67"/>
      <c r="J78" s="67"/>
      <c r="K78" s="111"/>
      <c r="L78" s="83"/>
      <c r="M78" s="83"/>
      <c r="N78" s="83"/>
    </row>
    <row r="79" spans="2:14">
      <c r="B79" s="83"/>
      <c r="C79" s="83"/>
      <c r="D79" s="71" t="s">
        <v>612</v>
      </c>
      <c r="E79" s="112" t="s">
        <v>624</v>
      </c>
      <c r="F79" s="113"/>
      <c r="G79" s="113"/>
      <c r="H79" s="113"/>
      <c r="I79" s="113"/>
      <c r="J79" s="113"/>
      <c r="K79" s="114"/>
      <c r="L79" s="83"/>
      <c r="M79" s="83"/>
      <c r="N79" s="83"/>
    </row>
    <row r="80" spans="2:14">
      <c r="B80" s="83"/>
      <c r="C80" s="83"/>
      <c r="D80" s="71" t="s">
        <v>625</v>
      </c>
      <c r="E80" s="115" t="s">
        <v>626</v>
      </c>
      <c r="F80" s="116"/>
      <c r="G80" s="116"/>
      <c r="H80" s="116"/>
      <c r="I80" s="116"/>
      <c r="J80" s="116"/>
      <c r="K80" s="117"/>
      <c r="L80" s="83"/>
      <c r="M80" s="83"/>
      <c r="N80" s="83"/>
    </row>
    <row r="81" spans="2:14">
      <c r="B81" s="83"/>
      <c r="C81" s="83"/>
      <c r="D81" s="83"/>
      <c r="E81" s="83"/>
      <c r="F81" s="83"/>
      <c r="G81" s="83"/>
      <c r="H81" s="83"/>
      <c r="I81" s="83"/>
      <c r="J81" s="83"/>
      <c r="K81" s="83"/>
      <c r="L81" s="83"/>
      <c r="M81" s="83"/>
      <c r="N81" s="83"/>
    </row>
    <row r="268" spans="12:13">
      <c r="L268" s="60"/>
      <c r="M268" s="204"/>
    </row>
    <row r="269" spans="12:13">
      <c r="L269" s="60"/>
      <c r="M269" s="204"/>
    </row>
    <row r="270" spans="12:13">
      <c r="L270" s="59"/>
      <c r="M270" s="59"/>
    </row>
    <row r="271" spans="12:13">
      <c r="L271" s="59"/>
      <c r="M271" s="59"/>
    </row>
    <row r="272" spans="12:13">
      <c r="L272" s="59"/>
      <c r="M272" s="59"/>
    </row>
    <row r="273" spans="12:13">
      <c r="L273" s="59"/>
      <c r="M273" s="59"/>
    </row>
    <row r="274" spans="12:13">
      <c r="L274" s="59"/>
      <c r="M274" s="59"/>
    </row>
    <row r="275" spans="12:13">
      <c r="L275" s="59"/>
      <c r="M275" s="59"/>
    </row>
    <row r="276" spans="12:13">
      <c r="L276" s="59"/>
      <c r="M276" s="59"/>
    </row>
    <row r="279" spans="12:13">
      <c r="L279" s="60"/>
      <c r="M279" s="204"/>
    </row>
    <row r="280" spans="12:13">
      <c r="L280" s="60"/>
      <c r="M280" s="204"/>
    </row>
    <row r="281" spans="12:13">
      <c r="L281" s="59"/>
      <c r="M281" s="59"/>
    </row>
    <row r="282" spans="12:13">
      <c r="L282" s="59"/>
      <c r="M282" s="59"/>
    </row>
    <row r="283" spans="12:13">
      <c r="L283" s="59"/>
      <c r="M283" s="59"/>
    </row>
    <row r="284" spans="12:13">
      <c r="L284" s="59"/>
      <c r="M284" s="59"/>
    </row>
    <row r="285" spans="12:13">
      <c r="L285" s="59"/>
      <c r="M285" s="59"/>
    </row>
    <row r="286" spans="12:13">
      <c r="L286" s="59"/>
      <c r="M286" s="59"/>
    </row>
    <row r="287" spans="12:13">
      <c r="L287" s="59"/>
      <c r="M287" s="59"/>
    </row>
    <row r="288" spans="12:13">
      <c r="L288" s="59"/>
      <c r="M288" s="59"/>
    </row>
    <row r="289" spans="12:13">
      <c r="L289" s="59"/>
      <c r="M289" s="59"/>
    </row>
    <row r="290" spans="12:13">
      <c r="L290" s="59"/>
      <c r="M290" s="59"/>
    </row>
    <row r="291" spans="12:13">
      <c r="L291" s="59"/>
      <c r="M291" s="59"/>
    </row>
    <row r="292" spans="12:13">
      <c r="L292" s="59"/>
      <c r="M292" s="59"/>
    </row>
    <row r="293" spans="12:13">
      <c r="L293" s="59"/>
      <c r="M293" s="59"/>
    </row>
    <row r="294" spans="12:13">
      <c r="L294" s="59"/>
      <c r="M294" s="59"/>
    </row>
    <row r="295" spans="12:13">
      <c r="L295" s="59"/>
      <c r="M295" s="59"/>
    </row>
    <row r="296" spans="12:13">
      <c r="L296" s="59"/>
      <c r="M296" s="59"/>
    </row>
    <row r="297" spans="12:13">
      <c r="L297" s="59"/>
      <c r="M297" s="59"/>
    </row>
    <row r="298" spans="12:13">
      <c r="L298" s="59"/>
      <c r="M298" s="59"/>
    </row>
    <row r="299" spans="12:13">
      <c r="L299" s="59"/>
      <c r="M299" s="59"/>
    </row>
    <row r="300" spans="12:13">
      <c r="L300" s="59"/>
      <c r="M300" s="59"/>
    </row>
    <row r="301" spans="12:13">
      <c r="L301" s="59"/>
      <c r="M301" s="59"/>
    </row>
    <row r="302" spans="12:13">
      <c r="L302" s="59"/>
      <c r="M302" s="59"/>
    </row>
    <row r="303" spans="12:13">
      <c r="L303" s="59"/>
      <c r="M303" s="59"/>
    </row>
    <row r="529" spans="2:2">
      <c r="B529" s="13"/>
    </row>
    <row r="544" spans="2:2">
      <c r="B544" s="5"/>
    </row>
    <row r="546" spans="2:2">
      <c r="B546" s="13"/>
    </row>
  </sheetData>
  <mergeCells count="5">
    <mergeCell ref="B29:B30"/>
    <mergeCell ref="B42:B43"/>
    <mergeCell ref="M268:M269"/>
    <mergeCell ref="M279:M280"/>
    <mergeCell ref="E73:K73"/>
  </mergeCells>
  <phoneticPr fontId="4"/>
  <pageMargins left="0.7" right="0.7" top="0.75" bottom="0.75" header="0.3" footer="0.3"/>
  <pageSetup paperSize="9" scale="43" fitToHeight="0" orientation="landscape"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B52AE-80BB-4EAE-9F6B-1CCBA26B02F9}">
  <sheetPr>
    <pageSetUpPr fitToPage="1"/>
  </sheetPr>
  <dimension ref="A2:K28"/>
  <sheetViews>
    <sheetView workbookViewId="0">
      <selection activeCell="A2" sqref="A2"/>
    </sheetView>
  </sheetViews>
  <sheetFormatPr defaultColWidth="8.7109375" defaultRowHeight="13.3"/>
  <cols>
    <col min="1" max="1" width="19.7109375" style="7" customWidth="1"/>
    <col min="2" max="12" width="12.2109375" style="7" customWidth="1"/>
    <col min="13" max="16384" width="8.7109375" style="7"/>
  </cols>
  <sheetData>
    <row r="2" spans="1:11" ht="18.45">
      <c r="A2" s="31" t="s">
        <v>714</v>
      </c>
      <c r="B2" s="31"/>
      <c r="C2" s="31"/>
      <c r="D2" s="31"/>
      <c r="E2" s="31"/>
      <c r="F2" s="31"/>
      <c r="G2" s="31"/>
      <c r="H2" s="31"/>
      <c r="I2" s="31"/>
    </row>
    <row r="3" spans="1:11" ht="18.45">
      <c r="A3" s="6"/>
      <c r="B3" s="178" t="s">
        <v>432</v>
      </c>
      <c r="C3" s="32" t="s">
        <v>433</v>
      </c>
      <c r="D3" s="33" t="s">
        <v>434</v>
      </c>
      <c r="E3" s="33" t="s">
        <v>435</v>
      </c>
      <c r="F3" s="33" t="s">
        <v>436</v>
      </c>
      <c r="G3" s="34"/>
      <c r="H3" s="34"/>
      <c r="I3" s="34"/>
    </row>
    <row r="4" spans="1:11" ht="18.45">
      <c r="A4" s="6" t="s">
        <v>402</v>
      </c>
      <c r="B4" s="179">
        <v>18029</v>
      </c>
      <c r="C4" s="35">
        <v>24362</v>
      </c>
      <c r="D4" s="35">
        <f>ROUNDDOWN(C4*(1+$J$21),-2)</f>
        <v>25100</v>
      </c>
      <c r="E4" s="35">
        <f>ROUNDDOWN(D4*(1+$J$21),-2)</f>
        <v>25900</v>
      </c>
      <c r="F4" s="35">
        <f>ROUNDDOWN(E4*(1+$J$21),-2)</f>
        <v>26700</v>
      </c>
      <c r="G4" s="36"/>
      <c r="H4" s="36"/>
      <c r="I4" s="36"/>
    </row>
    <row r="5" spans="1:11" ht="18.45">
      <c r="A5" s="6" t="s">
        <v>437</v>
      </c>
      <c r="B5" s="180"/>
      <c r="C5" s="37">
        <f>C4/B4</f>
        <v>1.3512674025181652</v>
      </c>
      <c r="D5" s="37">
        <f>D4/C4</f>
        <v>1.0302930793859288</v>
      </c>
      <c r="E5" s="37">
        <f>E4/D4</f>
        <v>1.0318725099601593</v>
      </c>
      <c r="F5" s="37">
        <f>F4/E4</f>
        <v>1.0308880308880308</v>
      </c>
      <c r="G5" s="34"/>
      <c r="H5" s="34"/>
      <c r="I5" s="34"/>
    </row>
    <row r="6" spans="1:11" ht="18.45">
      <c r="A6" t="s">
        <v>438</v>
      </c>
      <c r="B6" s="34"/>
      <c r="C6" s="34"/>
      <c r="D6" s="34"/>
      <c r="E6" s="34"/>
      <c r="F6" s="34"/>
      <c r="G6" s="34"/>
      <c r="H6" s="34"/>
      <c r="I6" s="34"/>
    </row>
    <row r="7" spans="1:11" ht="18.45">
      <c r="A7" t="s">
        <v>439</v>
      </c>
      <c r="B7" s="34"/>
      <c r="C7" s="34"/>
      <c r="D7" s="34"/>
      <c r="E7" s="34"/>
      <c r="F7" s="34"/>
      <c r="G7" s="34"/>
      <c r="H7" s="34"/>
      <c r="I7" s="34"/>
    </row>
    <row r="10" spans="1:11" ht="16.2" customHeight="1">
      <c r="A10" s="7" t="s">
        <v>419</v>
      </c>
    </row>
    <row r="11" spans="1:11">
      <c r="A11" s="10"/>
      <c r="B11" s="9" t="s">
        <v>415</v>
      </c>
      <c r="C11" s="9" t="s">
        <v>416</v>
      </c>
      <c r="D11" s="9" t="s">
        <v>417</v>
      </c>
    </row>
    <row r="12" spans="1:11">
      <c r="A12" s="10" t="s">
        <v>418</v>
      </c>
      <c r="B12" s="11">
        <v>24148</v>
      </c>
      <c r="C12" s="11">
        <v>24670</v>
      </c>
      <c r="D12" s="11">
        <v>25263</v>
      </c>
    </row>
    <row r="13" spans="1:11">
      <c r="C13" s="15">
        <f>(C12-B12)/B12</f>
        <v>2.1616697034951133E-2</v>
      </c>
      <c r="D13" s="15">
        <f>(D12-C12)/C12</f>
        <v>2.4037292257802999E-2</v>
      </c>
    </row>
    <row r="14" spans="1:11" ht="13.75" thickBot="1">
      <c r="A14" s="7" t="s">
        <v>430</v>
      </c>
    </row>
    <row r="15" spans="1:11">
      <c r="A15" s="27" t="s">
        <v>427</v>
      </c>
      <c r="B15" s="27" t="s">
        <v>428</v>
      </c>
      <c r="C15" s="27" t="s">
        <v>188</v>
      </c>
      <c r="D15" s="27" t="s">
        <v>420</v>
      </c>
      <c r="E15" s="27" t="s">
        <v>405</v>
      </c>
      <c r="F15" s="27" t="s">
        <v>406</v>
      </c>
      <c r="G15" s="27" t="s">
        <v>407</v>
      </c>
      <c r="H15" s="27" t="s">
        <v>414</v>
      </c>
      <c r="I15" s="27" t="s">
        <v>512</v>
      </c>
      <c r="J15" s="49" t="s">
        <v>426</v>
      </c>
      <c r="K15" s="30" t="s">
        <v>514</v>
      </c>
    </row>
    <row r="16" spans="1:11">
      <c r="A16" s="23" t="s">
        <v>429</v>
      </c>
      <c r="B16" s="28">
        <v>16038</v>
      </c>
      <c r="C16" s="28">
        <v>16754</v>
      </c>
      <c r="D16" s="28">
        <v>17168</v>
      </c>
      <c r="E16" s="28">
        <v>16779</v>
      </c>
      <c r="F16" s="28">
        <v>17412</v>
      </c>
      <c r="G16" s="28">
        <v>18005.019412513062</v>
      </c>
      <c r="H16" s="11">
        <v>24489</v>
      </c>
      <c r="I16" s="11">
        <v>25889</v>
      </c>
      <c r="J16" s="208">
        <f>ROUND((H16-C16)/C16/5,4)</f>
        <v>9.2299999999999993E-2</v>
      </c>
      <c r="K16" s="210">
        <f>(I16-D16)/D16/5</f>
        <v>0.1015959925442684</v>
      </c>
    </row>
    <row r="17" spans="1:11" ht="13.75" thickBot="1">
      <c r="A17" s="23" t="s">
        <v>424</v>
      </c>
      <c r="B17" s="29">
        <f>(B16-15892)/15892</f>
        <v>9.1870123332494329E-3</v>
      </c>
      <c r="C17" s="25">
        <f>(C16-B16)/B16</f>
        <v>4.4643970569896496E-2</v>
      </c>
      <c r="D17" s="25">
        <f t="shared" ref="D17:F17" si="0">(D16-C16)/C16</f>
        <v>2.47105168914886E-2</v>
      </c>
      <c r="E17" s="25">
        <f t="shared" si="0"/>
        <v>-2.265843429636533E-2</v>
      </c>
      <c r="F17" s="25">
        <f t="shared" si="0"/>
        <v>3.7725728589308061E-2</v>
      </c>
      <c r="G17" s="25">
        <f>(G16-F16)/F16</f>
        <v>3.4058087095856997E-2</v>
      </c>
      <c r="H17" s="25">
        <f>(H16-G16)/G16</f>
        <v>0.36012072183497479</v>
      </c>
      <c r="I17" s="25">
        <f>(I16-H16)/H16</f>
        <v>5.7168524643717585E-2</v>
      </c>
      <c r="J17" s="209"/>
      <c r="K17" s="211"/>
    </row>
    <row r="19" spans="1:11" ht="13.75" thickBot="1">
      <c r="A19" s="7" t="s">
        <v>431</v>
      </c>
    </row>
    <row r="20" spans="1:11">
      <c r="A20" s="21"/>
      <c r="B20" s="22" t="s">
        <v>188</v>
      </c>
      <c r="C20" s="22" t="s">
        <v>420</v>
      </c>
      <c r="D20" s="22" t="s">
        <v>405</v>
      </c>
      <c r="E20" s="22" t="s">
        <v>406</v>
      </c>
      <c r="F20" s="22" t="s">
        <v>407</v>
      </c>
      <c r="G20" s="22" t="s">
        <v>414</v>
      </c>
      <c r="H20" s="22" t="s">
        <v>513</v>
      </c>
      <c r="I20" s="22" t="s">
        <v>515</v>
      </c>
      <c r="J20" s="49" t="s">
        <v>516</v>
      </c>
      <c r="K20" s="30" t="s">
        <v>517</v>
      </c>
    </row>
    <row r="21" spans="1:11">
      <c r="A21" s="23" t="s">
        <v>421</v>
      </c>
      <c r="B21" s="24">
        <v>844</v>
      </c>
      <c r="C21" s="24">
        <v>871</v>
      </c>
      <c r="D21" s="24">
        <v>871</v>
      </c>
      <c r="E21" s="24">
        <v>899</v>
      </c>
      <c r="F21" s="24">
        <v>930</v>
      </c>
      <c r="G21" s="24">
        <v>970</v>
      </c>
      <c r="H21" s="24">
        <v>1020</v>
      </c>
      <c r="I21" s="50">
        <v>1085</v>
      </c>
      <c r="J21" s="208">
        <f>ROUNDDOWN((H21-C21)/C21/5,4)</f>
        <v>3.4200000000000001E-2</v>
      </c>
      <c r="K21" s="210">
        <f>(I21-D21)/D21/5</f>
        <v>4.9138920780711824E-2</v>
      </c>
    </row>
    <row r="22" spans="1:11" ht="13.75" thickBot="1">
      <c r="A22" s="10" t="s">
        <v>425</v>
      </c>
      <c r="B22" s="25">
        <f>(B21-818)/818</f>
        <v>3.1784841075794622E-2</v>
      </c>
      <c r="C22" s="25">
        <f>(C21-B21)/B21</f>
        <v>3.1990521327014215E-2</v>
      </c>
      <c r="D22" s="25">
        <f t="shared" ref="D22:G22" si="1">(D21-C21)/C21</f>
        <v>0</v>
      </c>
      <c r="E22" s="25">
        <f t="shared" si="1"/>
        <v>3.2146957520091848E-2</v>
      </c>
      <c r="F22" s="25">
        <f t="shared" si="1"/>
        <v>3.4482758620689655E-2</v>
      </c>
      <c r="G22" s="25">
        <f t="shared" si="1"/>
        <v>4.3010752688172046E-2</v>
      </c>
      <c r="H22" s="25">
        <f>(H21-G21)/G21</f>
        <v>5.1546391752577317E-2</v>
      </c>
      <c r="I22" s="25">
        <f>(I21-H21)/H21</f>
        <v>6.3725490196078427E-2</v>
      </c>
      <c r="J22" s="209"/>
      <c r="K22" s="211"/>
    </row>
    <row r="26" spans="1:11">
      <c r="A26" s="38"/>
      <c r="B26" s="26" t="s">
        <v>378</v>
      </c>
      <c r="C26" s="27" t="s">
        <v>188</v>
      </c>
      <c r="D26" s="27" t="s">
        <v>420</v>
      </c>
      <c r="E26" s="27" t="s">
        <v>405</v>
      </c>
      <c r="F26" s="27" t="s">
        <v>406</v>
      </c>
      <c r="G26" s="27" t="s">
        <v>407</v>
      </c>
      <c r="H26" s="27" t="s">
        <v>414</v>
      </c>
      <c r="I26" s="27" t="s">
        <v>512</v>
      </c>
      <c r="J26" s="27" t="s">
        <v>423</v>
      </c>
      <c r="K26" s="48"/>
    </row>
    <row r="27" spans="1:11">
      <c r="A27" s="10" t="s">
        <v>422</v>
      </c>
      <c r="B27" s="11">
        <v>15603</v>
      </c>
      <c r="C27" s="11">
        <v>16118</v>
      </c>
      <c r="D27" s="11">
        <v>16369</v>
      </c>
      <c r="E27" s="11">
        <v>15776</v>
      </c>
      <c r="F27" s="11">
        <v>16507</v>
      </c>
      <c r="G27" s="11">
        <v>17031</v>
      </c>
      <c r="H27" s="11">
        <v>23053</v>
      </c>
      <c r="I27" s="11">
        <v>24141</v>
      </c>
      <c r="J27" s="25">
        <f>(I27-C27)/C27/5</f>
        <v>9.9553294453406133E-2</v>
      </c>
      <c r="K27" s="47"/>
    </row>
    <row r="28" spans="1:11">
      <c r="A28" s="10" t="s">
        <v>425</v>
      </c>
      <c r="B28" s="25">
        <f>(B27-15295)/15295</f>
        <v>2.0137299771167048E-2</v>
      </c>
      <c r="C28" s="25">
        <f>(C27-B27)/B27</f>
        <v>3.3006473114144716E-2</v>
      </c>
      <c r="D28" s="25">
        <f>(D27-C27)/C27</f>
        <v>1.5572651693758531E-2</v>
      </c>
      <c r="E28" s="25">
        <f>(E27-D27)/D27</f>
        <v>-3.6227014478587574E-2</v>
      </c>
      <c r="F28" s="25">
        <f>(F27-E27)/E27</f>
        <v>4.6336206896551727E-2</v>
      </c>
      <c r="G28" s="25">
        <f>(G27-F27)/F27</f>
        <v>3.1744108560004848E-2</v>
      </c>
      <c r="H28" s="25">
        <f t="shared" ref="H28:I28" si="2">(H27-G27)/G27</f>
        <v>0.35359051142035114</v>
      </c>
      <c r="I28" s="25">
        <f t="shared" si="2"/>
        <v>4.7195592764499195E-2</v>
      </c>
      <c r="J28" s="25">
        <f>(I28-C28)/C28/5</f>
        <v>8.5977799574555702E-2</v>
      </c>
    </row>
  </sheetData>
  <mergeCells count="4">
    <mergeCell ref="J21:J22"/>
    <mergeCell ref="K21:K22"/>
    <mergeCell ref="J16:J17"/>
    <mergeCell ref="K16:K17"/>
  </mergeCells>
  <phoneticPr fontId="4"/>
  <pageMargins left="0.7" right="0.7" top="0.75" bottom="0.75" header="0.3" footer="0.3"/>
  <pageSetup paperSize="9" scale="8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A8310-1CD3-47D7-B523-EAEBF0D686CF}">
  <sheetPr>
    <pageSetUpPr fitToPage="1"/>
  </sheetPr>
  <dimension ref="A1:M52"/>
  <sheetViews>
    <sheetView topLeftCell="A28" zoomScale="55" zoomScaleNormal="55" workbookViewId="0">
      <selection activeCell="A38" sqref="A38"/>
    </sheetView>
  </sheetViews>
  <sheetFormatPr defaultColWidth="8.7109375" defaultRowHeight="13.3"/>
  <cols>
    <col min="1" max="7" width="8.7109375" style="7"/>
    <col min="8" max="10" width="12.85546875" style="7" customWidth="1"/>
    <col min="11" max="11" width="18.2109375" style="7" bestFit="1" customWidth="1"/>
    <col min="12" max="12" width="8.7109375" style="7" customWidth="1"/>
    <col min="13" max="16384" width="8.7109375" style="7"/>
  </cols>
  <sheetData>
    <row r="1" spans="1:13" ht="27.45">
      <c r="A1" s="64" t="s">
        <v>712</v>
      </c>
      <c r="B1" s="65"/>
      <c r="C1" s="65"/>
      <c r="D1" s="65"/>
      <c r="E1" s="83"/>
      <c r="F1" s="83"/>
      <c r="G1" s="83"/>
      <c r="H1" s="83"/>
      <c r="I1" s="83"/>
      <c r="J1" s="83"/>
      <c r="K1" s="83"/>
      <c r="L1" s="83"/>
      <c r="M1" s="83"/>
    </row>
    <row r="2" spans="1:13" ht="24.9">
      <c r="A2" s="83"/>
      <c r="B2" s="65" t="s">
        <v>652</v>
      </c>
      <c r="C2" s="85"/>
      <c r="D2" s="82"/>
      <c r="E2" s="83"/>
      <c r="F2" s="83"/>
      <c r="G2" s="83"/>
      <c r="H2" s="83"/>
      <c r="I2" s="65"/>
      <c r="J2" s="83"/>
      <c r="K2" s="83"/>
      <c r="L2" s="83"/>
      <c r="M2" s="83"/>
    </row>
    <row r="3" spans="1:13" ht="20.6">
      <c r="A3" s="83"/>
      <c r="B3" s="66" t="s">
        <v>653</v>
      </c>
      <c r="C3" s="85"/>
      <c r="D3" s="82"/>
      <c r="E3" s="83"/>
      <c r="F3" s="83"/>
      <c r="G3" s="83"/>
      <c r="H3" s="83"/>
      <c r="I3" s="83"/>
      <c r="J3" s="83"/>
      <c r="K3" s="83"/>
      <c r="L3" s="83"/>
      <c r="M3" s="83"/>
    </row>
    <row r="4" spans="1:13" ht="20.6">
      <c r="A4" s="83"/>
      <c r="B4" s="66" t="s">
        <v>654</v>
      </c>
      <c r="C4" s="85"/>
      <c r="D4" s="82"/>
      <c r="E4" s="83"/>
      <c r="F4" s="83"/>
      <c r="G4" s="83"/>
      <c r="H4" s="83"/>
      <c r="I4" s="83"/>
      <c r="J4" s="83"/>
      <c r="K4" s="83"/>
      <c r="L4" s="83"/>
      <c r="M4" s="83"/>
    </row>
    <row r="5" spans="1:13" ht="21" thickBot="1">
      <c r="A5" s="83"/>
      <c r="B5" s="66"/>
      <c r="C5" s="85"/>
      <c r="D5" s="82"/>
      <c r="E5" s="83"/>
      <c r="F5" s="83"/>
      <c r="G5" s="83"/>
      <c r="H5" s="83"/>
      <c r="I5" s="83"/>
      <c r="J5" s="83"/>
      <c r="K5" s="83"/>
      <c r="L5" s="147" t="s">
        <v>655</v>
      </c>
      <c r="M5" s="83"/>
    </row>
    <row r="6" spans="1:13" ht="21">
      <c r="A6" s="83"/>
      <c r="B6" s="215" t="s">
        <v>656</v>
      </c>
      <c r="C6" s="216"/>
      <c r="D6" s="216"/>
      <c r="E6" s="216"/>
      <c r="F6" s="217"/>
      <c r="G6" s="148" t="s">
        <v>657</v>
      </c>
      <c r="H6" s="149" t="s">
        <v>658</v>
      </c>
      <c r="I6" s="150" t="s">
        <v>659</v>
      </c>
      <c r="J6" s="150" t="s">
        <v>660</v>
      </c>
      <c r="K6" s="151" t="s">
        <v>558</v>
      </c>
      <c r="L6" s="152" t="s">
        <v>564</v>
      </c>
      <c r="M6" s="153"/>
    </row>
    <row r="7" spans="1:13" ht="20.6">
      <c r="A7" s="83"/>
      <c r="B7" s="212" t="s">
        <v>661</v>
      </c>
      <c r="C7" s="213"/>
      <c r="D7" s="213"/>
      <c r="E7" s="213"/>
      <c r="F7" s="214"/>
      <c r="G7" s="154">
        <v>72</v>
      </c>
      <c r="H7" s="155">
        <v>141927766</v>
      </c>
      <c r="I7" s="156">
        <v>52266994</v>
      </c>
      <c r="J7" s="156">
        <v>5523006</v>
      </c>
      <c r="K7" s="157">
        <f t="shared" ref="K7:K23" si="0">SUM(H7:J7)</f>
        <v>199717766</v>
      </c>
      <c r="L7" s="158">
        <f>K7/K$24</f>
        <v>5.9215768748069081E-2</v>
      </c>
      <c r="M7" s="153"/>
    </row>
    <row r="8" spans="1:13" ht="20.6">
      <c r="A8" s="83"/>
      <c r="B8" s="212" t="s">
        <v>662</v>
      </c>
      <c r="C8" s="213"/>
      <c r="D8" s="213"/>
      <c r="E8" s="213"/>
      <c r="F8" s="214"/>
      <c r="G8" s="154">
        <v>40</v>
      </c>
      <c r="H8" s="155">
        <v>297577733</v>
      </c>
      <c r="I8" s="156">
        <v>17448741</v>
      </c>
      <c r="J8" s="156">
        <v>4849836</v>
      </c>
      <c r="K8" s="157">
        <f t="shared" si="0"/>
        <v>319876310</v>
      </c>
      <c r="L8" s="158">
        <f t="shared" ref="L8:L24" si="1">K8/K$24</f>
        <v>9.484244682040785E-2</v>
      </c>
      <c r="M8" s="153"/>
    </row>
    <row r="9" spans="1:13" ht="20.6">
      <c r="A9" s="83"/>
      <c r="B9" s="212" t="s">
        <v>663</v>
      </c>
      <c r="C9" s="213"/>
      <c r="D9" s="213"/>
      <c r="E9" s="213"/>
      <c r="F9" s="214"/>
      <c r="G9" s="154">
        <v>38</v>
      </c>
      <c r="H9" s="155">
        <v>158586384</v>
      </c>
      <c r="I9" s="156">
        <v>52488807</v>
      </c>
      <c r="J9" s="156">
        <v>1488969</v>
      </c>
      <c r="K9" s="157">
        <f t="shared" si="0"/>
        <v>212564160</v>
      </c>
      <c r="L9" s="158">
        <f t="shared" si="1"/>
        <v>6.3024689264186723E-2</v>
      </c>
      <c r="M9" s="153"/>
    </row>
    <row r="10" spans="1:13" ht="20.6">
      <c r="A10" s="83"/>
      <c r="B10" s="212" t="s">
        <v>664</v>
      </c>
      <c r="C10" s="213"/>
      <c r="D10" s="213"/>
      <c r="E10" s="213"/>
      <c r="F10" s="214"/>
      <c r="G10" s="154">
        <v>59</v>
      </c>
      <c r="H10" s="155">
        <v>168130880</v>
      </c>
      <c r="I10" s="156">
        <v>30626000</v>
      </c>
      <c r="J10" s="156">
        <v>18136582</v>
      </c>
      <c r="K10" s="157">
        <f t="shared" si="0"/>
        <v>216893462</v>
      </c>
      <c r="L10" s="158">
        <f t="shared" si="1"/>
        <v>6.4308315409256619E-2</v>
      </c>
      <c r="M10" s="153"/>
    </row>
    <row r="11" spans="1:13" ht="20.6">
      <c r="A11" s="83"/>
      <c r="B11" s="212" t="s">
        <v>665</v>
      </c>
      <c r="C11" s="213"/>
      <c r="D11" s="213"/>
      <c r="E11" s="213"/>
      <c r="F11" s="214"/>
      <c r="G11" s="154">
        <v>102</v>
      </c>
      <c r="H11" s="155">
        <v>112073282</v>
      </c>
      <c r="I11" s="156">
        <v>22900655</v>
      </c>
      <c r="J11" s="156">
        <v>20805841</v>
      </c>
      <c r="K11" s="157">
        <f t="shared" si="0"/>
        <v>155779778</v>
      </c>
      <c r="L11" s="158">
        <f t="shared" si="1"/>
        <v>4.6188276057892316E-2</v>
      </c>
      <c r="M11" s="153"/>
    </row>
    <row r="12" spans="1:13" ht="20.6">
      <c r="A12" s="83"/>
      <c r="B12" s="212" t="s">
        <v>666</v>
      </c>
      <c r="C12" s="213"/>
      <c r="D12" s="213"/>
      <c r="E12" s="213"/>
      <c r="F12" s="214"/>
      <c r="G12" s="159">
        <v>131</v>
      </c>
      <c r="H12" s="155">
        <v>71714342</v>
      </c>
      <c r="I12" s="156">
        <v>34620646</v>
      </c>
      <c r="J12" s="156">
        <v>15403355</v>
      </c>
      <c r="K12" s="157">
        <f t="shared" si="0"/>
        <v>121738343</v>
      </c>
      <c r="L12" s="158">
        <f t="shared" si="1"/>
        <v>3.6095084134183206E-2</v>
      </c>
      <c r="M12" s="153"/>
    </row>
    <row r="13" spans="1:13" ht="20.6">
      <c r="A13" s="83"/>
      <c r="B13" s="212" t="s">
        <v>667</v>
      </c>
      <c r="C13" s="213"/>
      <c r="D13" s="213"/>
      <c r="E13" s="213"/>
      <c r="F13" s="214"/>
      <c r="G13" s="154">
        <v>41</v>
      </c>
      <c r="H13" s="155">
        <v>106227136</v>
      </c>
      <c r="I13" s="156">
        <v>15061743</v>
      </c>
      <c r="J13" s="156">
        <v>13907590</v>
      </c>
      <c r="K13" s="157">
        <f t="shared" si="0"/>
        <v>135196469</v>
      </c>
      <c r="L13" s="158">
        <f t="shared" si="1"/>
        <v>4.008538150711885E-2</v>
      </c>
      <c r="M13" s="153"/>
    </row>
    <row r="14" spans="1:13" ht="20.6">
      <c r="A14" s="83"/>
      <c r="B14" s="212" t="s">
        <v>668</v>
      </c>
      <c r="C14" s="213"/>
      <c r="D14" s="213"/>
      <c r="E14" s="213"/>
      <c r="F14" s="214"/>
      <c r="G14" s="154">
        <v>27</v>
      </c>
      <c r="H14" s="155">
        <v>67908404</v>
      </c>
      <c r="I14" s="156">
        <v>4913061</v>
      </c>
      <c r="J14" s="156">
        <v>971668</v>
      </c>
      <c r="K14" s="157">
        <f t="shared" si="0"/>
        <v>73793133</v>
      </c>
      <c r="L14" s="158">
        <f t="shared" si="1"/>
        <v>2.187946113378569E-2</v>
      </c>
      <c r="M14" s="153"/>
    </row>
    <row r="15" spans="1:13" ht="20.6">
      <c r="A15" s="83"/>
      <c r="B15" s="212" t="s">
        <v>669</v>
      </c>
      <c r="C15" s="213"/>
      <c r="D15" s="213"/>
      <c r="E15" s="213"/>
      <c r="F15" s="214"/>
      <c r="G15" s="159">
        <v>179</v>
      </c>
      <c r="H15" s="155">
        <v>222450551</v>
      </c>
      <c r="I15" s="156">
        <v>79156995</v>
      </c>
      <c r="J15" s="156">
        <v>28463218</v>
      </c>
      <c r="K15" s="157">
        <f t="shared" si="0"/>
        <v>330070764</v>
      </c>
      <c r="L15" s="158">
        <f t="shared" si="1"/>
        <v>9.786507441467418E-2</v>
      </c>
      <c r="M15" s="153"/>
    </row>
    <row r="16" spans="1:13" ht="20.6">
      <c r="A16" s="83"/>
      <c r="B16" s="212" t="s">
        <v>361</v>
      </c>
      <c r="C16" s="213"/>
      <c r="D16" s="213"/>
      <c r="E16" s="213"/>
      <c r="F16" s="214"/>
      <c r="G16" s="154">
        <v>30</v>
      </c>
      <c r="H16" s="155">
        <v>414666639</v>
      </c>
      <c r="I16" s="156">
        <v>6617358</v>
      </c>
      <c r="J16" s="156">
        <v>4099168</v>
      </c>
      <c r="K16" s="157">
        <f t="shared" si="0"/>
        <v>425383165</v>
      </c>
      <c r="L16" s="158">
        <f t="shared" si="1"/>
        <v>0.12612493937050004</v>
      </c>
      <c r="M16" s="153"/>
    </row>
    <row r="17" spans="1:13" ht="20.6">
      <c r="A17" s="83"/>
      <c r="B17" s="212" t="s">
        <v>670</v>
      </c>
      <c r="C17" s="213"/>
      <c r="D17" s="213"/>
      <c r="E17" s="213"/>
      <c r="F17" s="214"/>
      <c r="G17" s="154">
        <v>86</v>
      </c>
      <c r="H17" s="155">
        <v>25635923</v>
      </c>
      <c r="I17" s="156">
        <v>16956840</v>
      </c>
      <c r="J17" s="156">
        <v>5918801</v>
      </c>
      <c r="K17" s="157">
        <f t="shared" si="0"/>
        <v>48511564</v>
      </c>
      <c r="L17" s="158">
        <f t="shared" si="1"/>
        <v>1.4383545404924834E-2</v>
      </c>
      <c r="M17" s="153"/>
    </row>
    <row r="18" spans="1:13" ht="20.6">
      <c r="A18" s="83"/>
      <c r="B18" s="212" t="s">
        <v>671</v>
      </c>
      <c r="C18" s="213"/>
      <c r="D18" s="213"/>
      <c r="E18" s="213"/>
      <c r="F18" s="214"/>
      <c r="G18" s="154">
        <v>54</v>
      </c>
      <c r="H18" s="155">
        <v>5500419</v>
      </c>
      <c r="I18" s="156">
        <v>2077717</v>
      </c>
      <c r="J18" s="156">
        <v>1493736</v>
      </c>
      <c r="K18" s="157">
        <f t="shared" si="0"/>
        <v>9071872</v>
      </c>
      <c r="L18" s="158">
        <f t="shared" si="1"/>
        <v>2.6897851163831012E-3</v>
      </c>
      <c r="M18" s="153"/>
    </row>
    <row r="19" spans="1:13" ht="20.6">
      <c r="A19" s="83"/>
      <c r="B19" s="212" t="s">
        <v>672</v>
      </c>
      <c r="C19" s="213"/>
      <c r="D19" s="213"/>
      <c r="E19" s="213"/>
      <c r="F19" s="214"/>
      <c r="G19" s="159">
        <v>313</v>
      </c>
      <c r="H19" s="155">
        <v>225911453</v>
      </c>
      <c r="I19" s="156">
        <v>112321101</v>
      </c>
      <c r="J19" s="156">
        <v>70002193</v>
      </c>
      <c r="K19" s="157">
        <f t="shared" si="0"/>
        <v>408234747</v>
      </c>
      <c r="L19" s="158">
        <f t="shared" si="1"/>
        <v>0.1210404805613462</v>
      </c>
      <c r="M19" s="153"/>
    </row>
    <row r="20" spans="1:13" ht="20.6">
      <c r="A20" s="83"/>
      <c r="B20" s="212" t="s">
        <v>673</v>
      </c>
      <c r="C20" s="213"/>
      <c r="D20" s="213"/>
      <c r="E20" s="213"/>
      <c r="F20" s="214"/>
      <c r="G20" s="154">
        <v>42</v>
      </c>
      <c r="H20" s="155">
        <v>18755276</v>
      </c>
      <c r="I20" s="156">
        <v>12263066</v>
      </c>
      <c r="J20" s="156">
        <v>11676809</v>
      </c>
      <c r="K20" s="157">
        <f t="shared" si="0"/>
        <v>42695151</v>
      </c>
      <c r="L20" s="158">
        <f t="shared" si="1"/>
        <v>1.2658994935282275E-2</v>
      </c>
      <c r="M20" s="153"/>
    </row>
    <row r="21" spans="1:13" ht="20.6">
      <c r="A21" s="83"/>
      <c r="B21" s="212" t="s">
        <v>674</v>
      </c>
      <c r="C21" s="213"/>
      <c r="D21" s="213"/>
      <c r="E21" s="213"/>
      <c r="F21" s="214"/>
      <c r="G21" s="154">
        <v>110</v>
      </c>
      <c r="H21" s="155">
        <v>91538759</v>
      </c>
      <c r="I21" s="156">
        <v>45396016</v>
      </c>
      <c r="J21" s="156">
        <v>8990049</v>
      </c>
      <c r="K21" s="157">
        <f t="shared" si="0"/>
        <v>145924824</v>
      </c>
      <c r="L21" s="158">
        <f t="shared" si="1"/>
        <v>4.3266309280600913E-2</v>
      </c>
      <c r="M21" s="153"/>
    </row>
    <row r="22" spans="1:13" ht="20.6">
      <c r="A22" s="83"/>
      <c r="B22" s="212" t="s">
        <v>675</v>
      </c>
      <c r="C22" s="213"/>
      <c r="D22" s="213"/>
      <c r="E22" s="213"/>
      <c r="F22" s="214"/>
      <c r="G22" s="154">
        <v>75</v>
      </c>
      <c r="H22" s="155">
        <v>67952267</v>
      </c>
      <c r="I22" s="156">
        <v>29517643</v>
      </c>
      <c r="J22" s="156">
        <v>5775969</v>
      </c>
      <c r="K22" s="157">
        <f t="shared" si="0"/>
        <v>103245879</v>
      </c>
      <c r="L22" s="158">
        <f t="shared" si="1"/>
        <v>3.0612119379780776E-2</v>
      </c>
      <c r="M22" s="153"/>
    </row>
    <row r="23" spans="1:13" ht="21" thickBot="1">
      <c r="A23" s="83"/>
      <c r="B23" s="221" t="s">
        <v>676</v>
      </c>
      <c r="C23" s="222"/>
      <c r="D23" s="222"/>
      <c r="E23" s="222"/>
      <c r="F23" s="223"/>
      <c r="G23" s="160">
        <v>130</v>
      </c>
      <c r="H23" s="155">
        <v>252592414</v>
      </c>
      <c r="I23" s="156">
        <v>111805516</v>
      </c>
      <c r="J23" s="156">
        <v>59617226</v>
      </c>
      <c r="K23" s="157">
        <f t="shared" si="0"/>
        <v>424015156</v>
      </c>
      <c r="L23" s="158">
        <f t="shared" si="1"/>
        <v>0.12571932846160735</v>
      </c>
      <c r="M23" s="153"/>
    </row>
    <row r="24" spans="1:13" ht="21.45" thickBot="1">
      <c r="A24" s="66"/>
      <c r="B24" s="84"/>
      <c r="C24" s="85"/>
      <c r="D24" s="82"/>
      <c r="E24" s="66"/>
      <c r="F24" s="66"/>
      <c r="G24" s="85"/>
      <c r="H24" s="161">
        <f>SUM(H7:H23)</f>
        <v>2449149628</v>
      </c>
      <c r="I24" s="162">
        <f>SUM(I7:I23)</f>
        <v>646438899</v>
      </c>
      <c r="J24" s="162">
        <f>SUM(J7:J23)</f>
        <v>277124016</v>
      </c>
      <c r="K24" s="162">
        <f>SUM(K7:K23)</f>
        <v>3372712543</v>
      </c>
      <c r="L24" s="158">
        <f t="shared" si="1"/>
        <v>1</v>
      </c>
      <c r="M24" s="163"/>
    </row>
    <row r="25" spans="1:13" ht="20.6">
      <c r="A25" s="83"/>
      <c r="B25" s="66" t="s">
        <v>677</v>
      </c>
      <c r="C25" s="85"/>
      <c r="D25" s="82"/>
      <c r="E25" s="83"/>
      <c r="F25" s="83"/>
      <c r="G25" s="83"/>
      <c r="H25" s="83"/>
      <c r="I25" s="83"/>
      <c r="J25" s="83"/>
      <c r="K25" s="83"/>
      <c r="L25" s="83"/>
      <c r="M25" s="83"/>
    </row>
    <row r="26" spans="1:13" ht="55.85" customHeight="1">
      <c r="A26" s="83"/>
      <c r="B26" s="224" t="s">
        <v>678</v>
      </c>
      <c r="C26" s="225"/>
      <c r="D26" s="225"/>
      <c r="E26" s="225"/>
      <c r="F26" s="225"/>
      <c r="G26" s="225"/>
      <c r="H26" s="225"/>
      <c r="I26" s="225"/>
      <c r="J26" s="225"/>
      <c r="K26" s="225"/>
      <c r="L26" s="226"/>
      <c r="M26" s="83"/>
    </row>
    <row r="27" spans="1:13" ht="55.85" customHeight="1">
      <c r="A27" s="83"/>
      <c r="B27" s="227"/>
      <c r="C27" s="228"/>
      <c r="D27" s="228"/>
      <c r="E27" s="228"/>
      <c r="F27" s="228"/>
      <c r="G27" s="228"/>
      <c r="H27" s="228"/>
      <c r="I27" s="228"/>
      <c r="J27" s="228"/>
      <c r="K27" s="228"/>
      <c r="L27" s="229"/>
      <c r="M27" s="83"/>
    </row>
    <row r="28" spans="1:13" ht="20.6">
      <c r="A28" s="83"/>
      <c r="B28" s="84"/>
      <c r="C28" s="85"/>
      <c r="D28" s="82"/>
      <c r="E28" s="83"/>
      <c r="F28" s="83"/>
      <c r="G28" s="83"/>
      <c r="H28" s="83"/>
      <c r="I28" s="83"/>
      <c r="J28" s="83"/>
      <c r="K28" s="83"/>
      <c r="L28" s="83"/>
      <c r="M28" s="83"/>
    </row>
    <row r="29" spans="1:13" ht="24.9">
      <c r="A29" s="83"/>
      <c r="B29" s="65" t="s">
        <v>679</v>
      </c>
      <c r="C29" s="85"/>
      <c r="D29" s="82"/>
      <c r="E29" s="83"/>
      <c r="F29" s="65" t="s">
        <v>680</v>
      </c>
      <c r="G29" s="83"/>
      <c r="H29" s="83"/>
      <c r="I29" s="83"/>
      <c r="J29" s="65" t="s">
        <v>681</v>
      </c>
      <c r="K29" s="83"/>
      <c r="L29" s="83"/>
      <c r="M29" s="83"/>
    </row>
    <row r="30" spans="1:13" ht="20.6">
      <c r="A30" s="83"/>
      <c r="B30" s="66" t="s">
        <v>682</v>
      </c>
      <c r="C30" s="85"/>
      <c r="D30" s="82"/>
      <c r="E30" s="83"/>
      <c r="F30" s="66" t="s">
        <v>683</v>
      </c>
      <c r="G30" s="83"/>
      <c r="H30" s="83"/>
      <c r="I30" s="83"/>
      <c r="J30" s="66" t="s">
        <v>684</v>
      </c>
      <c r="K30" s="83"/>
      <c r="L30" s="83"/>
      <c r="M30" s="83"/>
    </row>
    <row r="31" spans="1:13" ht="20.6">
      <c r="A31" s="83"/>
      <c r="B31" s="66"/>
      <c r="C31" s="85"/>
      <c r="D31" s="82"/>
      <c r="E31" s="83"/>
      <c r="F31" s="66" t="s">
        <v>685</v>
      </c>
      <c r="G31" s="83"/>
      <c r="H31" s="83"/>
      <c r="I31" s="83"/>
      <c r="J31" s="66" t="s">
        <v>686</v>
      </c>
      <c r="K31" s="66"/>
      <c r="L31" s="147"/>
      <c r="M31" s="83"/>
    </row>
    <row r="32" spans="1:13" ht="20.6">
      <c r="A32" s="83"/>
      <c r="B32" s="164"/>
      <c r="C32" s="165" t="s">
        <v>687</v>
      </c>
      <c r="D32" s="166" t="s">
        <v>688</v>
      </c>
      <c r="E32" s="83"/>
      <c r="F32" s="164"/>
      <c r="G32" s="165" t="s">
        <v>687</v>
      </c>
      <c r="H32" s="166" t="s">
        <v>688</v>
      </c>
      <c r="I32" s="83"/>
      <c r="J32" s="164"/>
      <c r="K32" s="165" t="s">
        <v>687</v>
      </c>
      <c r="L32" s="166" t="s">
        <v>688</v>
      </c>
      <c r="M32" s="83"/>
    </row>
    <row r="33" spans="1:13" ht="20.6">
      <c r="A33" s="83"/>
      <c r="B33" s="167" t="s">
        <v>689</v>
      </c>
      <c r="C33" s="168">
        <v>188</v>
      </c>
      <c r="D33" s="169">
        <v>229</v>
      </c>
      <c r="E33" s="170"/>
      <c r="F33" s="167" t="s">
        <v>690</v>
      </c>
      <c r="G33" s="168">
        <v>62</v>
      </c>
      <c r="H33" s="169">
        <v>355</v>
      </c>
      <c r="I33" s="170"/>
      <c r="J33" s="167" t="s">
        <v>691</v>
      </c>
      <c r="K33" s="168">
        <v>67</v>
      </c>
      <c r="L33" s="169">
        <v>350</v>
      </c>
      <c r="M33" s="83"/>
    </row>
    <row r="34" spans="1:13" ht="20.6">
      <c r="A34" s="66"/>
      <c r="B34" s="167" t="s">
        <v>564</v>
      </c>
      <c r="C34" s="171">
        <f>C33/(C33+D33)</f>
        <v>0.45083932853717024</v>
      </c>
      <c r="D34" s="171">
        <f>D33/(C33+D33)</f>
        <v>0.54916067146282976</v>
      </c>
      <c r="E34" s="172"/>
      <c r="F34" s="167" t="s">
        <v>564</v>
      </c>
      <c r="G34" s="171">
        <f>G33/(G33+H33)</f>
        <v>0.14868105515587529</v>
      </c>
      <c r="H34" s="171">
        <f>H33/(G33+H33)</f>
        <v>0.85131894484412474</v>
      </c>
      <c r="I34" s="172"/>
      <c r="J34" s="167" t="s">
        <v>564</v>
      </c>
      <c r="K34" s="171">
        <f>K33/(K33+L33)</f>
        <v>0.16067146282973621</v>
      </c>
      <c r="L34" s="171">
        <f>L33/(K33+L33)</f>
        <v>0.83932853717026379</v>
      </c>
      <c r="M34" s="66"/>
    </row>
    <row r="35" spans="1:13" ht="20.6">
      <c r="A35" s="83"/>
      <c r="B35" s="84"/>
      <c r="C35" s="85"/>
      <c r="D35" s="82"/>
      <c r="E35" s="83"/>
      <c r="F35" s="83"/>
      <c r="G35" s="83"/>
      <c r="H35" s="83"/>
      <c r="I35" s="83"/>
      <c r="J35" s="67" t="s">
        <v>692</v>
      </c>
      <c r="K35" s="83"/>
      <c r="L35" s="83"/>
      <c r="M35" s="83"/>
    </row>
    <row r="36" spans="1:13" ht="20.6">
      <c r="A36" s="83"/>
      <c r="B36" s="84"/>
      <c r="C36" s="85"/>
      <c r="D36" s="82"/>
      <c r="E36" s="83"/>
      <c r="F36" s="83"/>
      <c r="G36" s="83"/>
      <c r="H36" s="83"/>
      <c r="I36" s="83"/>
      <c r="J36" s="83"/>
      <c r="K36" s="83"/>
      <c r="L36" s="83"/>
      <c r="M36" s="83"/>
    </row>
    <row r="37" spans="1:13" ht="27.45">
      <c r="A37" s="64" t="s">
        <v>713</v>
      </c>
      <c r="B37" s="65"/>
      <c r="C37" s="65"/>
      <c r="D37" s="65"/>
      <c r="E37" s="83"/>
      <c r="F37" s="83"/>
      <c r="G37" s="153"/>
      <c r="H37" s="83"/>
      <c r="I37" s="83"/>
      <c r="J37" s="83"/>
      <c r="K37" s="83"/>
      <c r="L37" s="83"/>
      <c r="M37" s="83"/>
    </row>
    <row r="38" spans="1:13" ht="27.45">
      <c r="A38" s="64"/>
      <c r="B38" s="66" t="s">
        <v>693</v>
      </c>
      <c r="C38" s="65"/>
      <c r="D38" s="65"/>
      <c r="E38" s="83"/>
      <c r="F38" s="83"/>
      <c r="G38" s="153"/>
      <c r="H38" s="83"/>
      <c r="I38" s="83"/>
      <c r="J38" s="83"/>
      <c r="K38" s="83"/>
      <c r="L38" s="83"/>
      <c r="M38" s="83"/>
    </row>
    <row r="39" spans="1:13" ht="27.45">
      <c r="A39" s="64"/>
      <c r="B39" s="66" t="s">
        <v>694</v>
      </c>
      <c r="C39" s="65"/>
      <c r="D39" s="65"/>
      <c r="E39" s="83"/>
      <c r="F39" s="83"/>
      <c r="G39" s="153"/>
      <c r="H39" s="83"/>
      <c r="I39" s="83"/>
      <c r="J39" s="83"/>
      <c r="K39" s="83"/>
      <c r="L39" s="83"/>
      <c r="M39" s="83"/>
    </row>
    <row r="40" spans="1:13" ht="20.6">
      <c r="A40" s="83"/>
      <c r="B40" s="200" t="s">
        <v>695</v>
      </c>
      <c r="C40" s="201"/>
      <c r="D40" s="201"/>
      <c r="E40" s="201"/>
      <c r="F40" s="202"/>
      <c r="G40" s="165" t="s">
        <v>657</v>
      </c>
      <c r="H40" s="83"/>
      <c r="I40" s="83"/>
      <c r="J40" s="83"/>
      <c r="K40" s="83"/>
      <c r="L40" s="83"/>
      <c r="M40" s="83"/>
    </row>
    <row r="41" spans="1:13" ht="20.6">
      <c r="A41" s="83"/>
      <c r="B41" s="218" t="s">
        <v>696</v>
      </c>
      <c r="C41" s="219"/>
      <c r="D41" s="219"/>
      <c r="E41" s="219"/>
      <c r="F41" s="220"/>
      <c r="G41" s="173">
        <v>94</v>
      </c>
      <c r="H41" s="83"/>
      <c r="I41" s="83"/>
      <c r="J41" s="83"/>
      <c r="K41" s="83"/>
      <c r="L41" s="83"/>
      <c r="M41" s="83"/>
    </row>
    <row r="42" spans="1:13" ht="20.6">
      <c r="A42" s="83"/>
      <c r="B42" s="218" t="s">
        <v>697</v>
      </c>
      <c r="C42" s="219"/>
      <c r="D42" s="219"/>
      <c r="E42" s="219"/>
      <c r="F42" s="220"/>
      <c r="G42" s="174">
        <v>171</v>
      </c>
      <c r="H42" s="83"/>
      <c r="I42" s="83"/>
      <c r="J42" s="83"/>
      <c r="K42" s="83"/>
      <c r="L42" s="83"/>
      <c r="M42" s="83"/>
    </row>
    <row r="43" spans="1:13" ht="20.6">
      <c r="A43" s="83"/>
      <c r="B43" s="218" t="s">
        <v>698</v>
      </c>
      <c r="C43" s="219"/>
      <c r="D43" s="219"/>
      <c r="E43" s="219"/>
      <c r="F43" s="220"/>
      <c r="G43" s="173">
        <v>47</v>
      </c>
      <c r="H43" s="83"/>
      <c r="I43" s="83"/>
      <c r="J43" s="83"/>
      <c r="K43" s="83"/>
      <c r="L43" s="83"/>
      <c r="M43" s="83"/>
    </row>
    <row r="44" spans="1:13" ht="20.6">
      <c r="A44" s="83"/>
      <c r="B44" s="218" t="s">
        <v>699</v>
      </c>
      <c r="C44" s="219"/>
      <c r="D44" s="219"/>
      <c r="E44" s="219"/>
      <c r="F44" s="220"/>
      <c r="G44" s="174">
        <v>209</v>
      </c>
      <c r="H44" s="83"/>
      <c r="I44" s="83"/>
      <c r="J44" s="83"/>
      <c r="K44" s="83"/>
      <c r="L44" s="83"/>
      <c r="M44" s="83"/>
    </row>
    <row r="45" spans="1:13" ht="20.6">
      <c r="A45" s="83"/>
      <c r="B45" s="218" t="s">
        <v>700</v>
      </c>
      <c r="C45" s="219"/>
      <c r="D45" s="219"/>
      <c r="E45" s="219"/>
      <c r="F45" s="220"/>
      <c r="G45" s="173">
        <v>32</v>
      </c>
      <c r="H45" s="83"/>
      <c r="I45" s="83"/>
      <c r="J45" s="83"/>
      <c r="K45" s="83"/>
      <c r="L45" s="83"/>
      <c r="M45" s="83"/>
    </row>
    <row r="46" spans="1:13" ht="20.6">
      <c r="A46" s="83"/>
      <c r="B46" s="218" t="s">
        <v>701</v>
      </c>
      <c r="C46" s="219"/>
      <c r="D46" s="219"/>
      <c r="E46" s="219"/>
      <c r="F46" s="220"/>
      <c r="G46" s="174">
        <v>219</v>
      </c>
      <c r="H46" s="83"/>
      <c r="I46" s="83"/>
      <c r="J46" s="83"/>
      <c r="K46" s="83"/>
      <c r="L46" s="83"/>
      <c r="M46" s="83"/>
    </row>
    <row r="47" spans="1:13" ht="20.6">
      <c r="A47" s="83"/>
      <c r="B47" s="218" t="s">
        <v>702</v>
      </c>
      <c r="C47" s="219"/>
      <c r="D47" s="219"/>
      <c r="E47" s="219"/>
      <c r="F47" s="220"/>
      <c r="G47" s="174">
        <v>147</v>
      </c>
      <c r="H47" s="83"/>
      <c r="I47" s="83"/>
      <c r="J47" s="83"/>
      <c r="K47" s="83"/>
      <c r="L47" s="83"/>
      <c r="M47" s="83"/>
    </row>
    <row r="48" spans="1:13" ht="20.6">
      <c r="A48" s="83"/>
      <c r="B48" s="218" t="s">
        <v>703</v>
      </c>
      <c r="C48" s="219"/>
      <c r="D48" s="219"/>
      <c r="E48" s="219"/>
      <c r="F48" s="220"/>
      <c r="G48" s="174">
        <v>223</v>
      </c>
      <c r="H48" s="83"/>
      <c r="I48" s="83"/>
      <c r="J48" s="83"/>
      <c r="K48" s="83"/>
      <c r="L48" s="83"/>
      <c r="M48" s="83"/>
    </row>
    <row r="49" spans="1:13" ht="20.6">
      <c r="A49" s="83"/>
      <c r="B49" s="218" t="s">
        <v>704</v>
      </c>
      <c r="C49" s="219"/>
      <c r="D49" s="219"/>
      <c r="E49" s="219"/>
      <c r="F49" s="220"/>
      <c r="G49" s="173">
        <v>88</v>
      </c>
      <c r="H49" s="83"/>
      <c r="I49" s="83"/>
      <c r="J49" s="83"/>
      <c r="K49" s="83"/>
      <c r="L49" s="83"/>
      <c r="M49" s="83"/>
    </row>
    <row r="50" spans="1:13" ht="20.6">
      <c r="A50" s="83"/>
      <c r="B50" s="218" t="s">
        <v>705</v>
      </c>
      <c r="C50" s="219"/>
      <c r="D50" s="219"/>
      <c r="E50" s="219"/>
      <c r="F50" s="220"/>
      <c r="G50" s="173">
        <v>76</v>
      </c>
      <c r="H50" s="83"/>
      <c r="I50" s="83"/>
      <c r="J50" s="83"/>
      <c r="K50" s="83"/>
      <c r="L50" s="83"/>
      <c r="M50" s="83"/>
    </row>
    <row r="51" spans="1:13" ht="20.6">
      <c r="A51" s="83"/>
      <c r="B51" s="218" t="s">
        <v>706</v>
      </c>
      <c r="C51" s="219"/>
      <c r="D51" s="219"/>
      <c r="E51" s="219"/>
      <c r="F51" s="220"/>
      <c r="G51" s="173">
        <v>45</v>
      </c>
      <c r="H51" s="83"/>
      <c r="I51" s="83"/>
      <c r="J51" s="83"/>
      <c r="K51" s="83"/>
      <c r="L51" s="83"/>
      <c r="M51" s="83"/>
    </row>
    <row r="52" spans="1:13" ht="20.6">
      <c r="A52" s="83"/>
      <c r="B52" s="84"/>
      <c r="C52" s="85"/>
      <c r="D52" s="82"/>
      <c r="E52" s="83"/>
      <c r="F52" s="83"/>
      <c r="G52" s="83"/>
      <c r="H52" s="83"/>
      <c r="I52" s="83"/>
      <c r="J52" s="83"/>
      <c r="K52" s="83"/>
      <c r="L52" s="83"/>
      <c r="M52" s="83"/>
    </row>
  </sheetData>
  <mergeCells count="31">
    <mergeCell ref="B51:F51"/>
    <mergeCell ref="B45:F45"/>
    <mergeCell ref="B46:F46"/>
    <mergeCell ref="B47:F47"/>
    <mergeCell ref="B48:F48"/>
    <mergeCell ref="B49:F49"/>
    <mergeCell ref="B50:F50"/>
    <mergeCell ref="B44:F44"/>
    <mergeCell ref="B18:F18"/>
    <mergeCell ref="B19:F19"/>
    <mergeCell ref="B20:F20"/>
    <mergeCell ref="B21:F21"/>
    <mergeCell ref="B22:F22"/>
    <mergeCell ref="B23:F23"/>
    <mergeCell ref="B26:L27"/>
    <mergeCell ref="B40:F40"/>
    <mergeCell ref="B41:F41"/>
    <mergeCell ref="B42:F42"/>
    <mergeCell ref="B43:F43"/>
    <mergeCell ref="B17:F17"/>
    <mergeCell ref="B6:F6"/>
    <mergeCell ref="B7:F7"/>
    <mergeCell ref="B8:F8"/>
    <mergeCell ref="B9:F9"/>
    <mergeCell ref="B10:F10"/>
    <mergeCell ref="B11:F11"/>
    <mergeCell ref="B12:F12"/>
    <mergeCell ref="B13:F13"/>
    <mergeCell ref="B14:F14"/>
    <mergeCell ref="B15:F15"/>
    <mergeCell ref="B16:F16"/>
  </mergeCells>
  <phoneticPr fontId="4"/>
  <pageMargins left="0.7" right="0.7" top="0.75" bottom="0.75" header="0.3" footer="0.3"/>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E4BFA-0B43-4CA3-81A4-A3E9D1C4D9AC}">
  <sheetPr>
    <pageSetUpPr fitToPage="1"/>
  </sheetPr>
  <dimension ref="A1:J435"/>
  <sheetViews>
    <sheetView tabSelected="1" zoomScale="91" zoomScaleNormal="91" workbookViewId="0">
      <pane xSplit="3" ySplit="1" topLeftCell="D429" activePane="bottomRight" state="frozen"/>
      <selection activeCell="E1" sqref="E1"/>
      <selection pane="topRight" activeCell="J1" sqref="J1"/>
      <selection pane="bottomLeft" activeCell="E2" sqref="E2"/>
      <selection pane="bottomRight" activeCell="F442" sqref="F441:F442"/>
    </sheetView>
  </sheetViews>
  <sheetFormatPr defaultRowHeight="18.45"/>
  <cols>
    <col min="1" max="1" width="6.5" customWidth="1"/>
    <col min="2" max="2" width="13.2109375" customWidth="1"/>
    <col min="3" max="3" width="45" customWidth="1"/>
    <col min="4" max="4" width="10.35546875" customWidth="1"/>
    <col min="5" max="5" width="16.7109375" customWidth="1"/>
    <col min="6" max="7" width="12.85546875" customWidth="1"/>
    <col min="8" max="8" width="11.7109375" customWidth="1"/>
    <col min="9" max="9" width="18" customWidth="1"/>
    <col min="10" max="10" width="14.7109375" customWidth="1"/>
  </cols>
  <sheetData>
    <row r="1" spans="1:10" s="1" customFormat="1">
      <c r="A1" s="40" t="s">
        <v>715</v>
      </c>
      <c r="B1" s="40" t="s">
        <v>450</v>
      </c>
      <c r="C1" s="40" t="s">
        <v>0</v>
      </c>
      <c r="D1" s="40" t="s">
        <v>451</v>
      </c>
      <c r="E1" s="4" t="s">
        <v>455</v>
      </c>
      <c r="F1" s="4" t="s">
        <v>456</v>
      </c>
      <c r="G1" s="4" t="s">
        <v>711</v>
      </c>
      <c r="H1" s="4" t="s">
        <v>453</v>
      </c>
      <c r="I1" s="4" t="s">
        <v>454</v>
      </c>
      <c r="J1" s="44" t="s">
        <v>457</v>
      </c>
    </row>
    <row r="2" spans="1:10" s="1" customFormat="1">
      <c r="A2" s="4"/>
      <c r="B2" s="4"/>
      <c r="C2" s="40" t="s">
        <v>452</v>
      </c>
      <c r="D2" s="39">
        <f>SUM(D3:D450)</f>
        <v>8804</v>
      </c>
      <c r="E2" s="39">
        <f t="shared" ref="E2:I2" si="0">SUM(E3:E450)</f>
        <v>1623842</v>
      </c>
      <c r="F2" s="39">
        <f>ROUND(F435,1)</f>
        <v>252.6</v>
      </c>
      <c r="G2" s="39">
        <f>ROUNDUP(E2/F2,1)</f>
        <v>6428.6</v>
      </c>
      <c r="H2" s="61">
        <f>ROUNDDOWN(H435,1)</f>
        <v>11.4</v>
      </c>
      <c r="I2" s="39">
        <f t="shared" si="0"/>
        <v>1897283090</v>
      </c>
      <c r="J2" s="45">
        <f t="shared" ref="J2:J65" si="1">IF(AND(I2&gt;0,G2&gt;0,H2&gt;0),I2/G2/H2,0)</f>
        <v>25888.738018864165</v>
      </c>
    </row>
    <row r="3" spans="1:10">
      <c r="A3" s="181">
        <v>5</v>
      </c>
      <c r="B3" s="181">
        <v>3411100427</v>
      </c>
      <c r="C3" s="2" t="s">
        <v>342</v>
      </c>
      <c r="D3" s="3">
        <v>20</v>
      </c>
      <c r="E3" s="3">
        <v>3807</v>
      </c>
      <c r="F3" s="3">
        <v>253</v>
      </c>
      <c r="G3" s="3">
        <v>15.1</v>
      </c>
      <c r="H3" s="182">
        <v>12</v>
      </c>
      <c r="I3" s="3">
        <v>5489903</v>
      </c>
      <c r="J3" s="45">
        <f t="shared" si="1"/>
        <v>30297.477924944815</v>
      </c>
    </row>
    <row r="4" spans="1:10">
      <c r="A4" s="181">
        <v>6</v>
      </c>
      <c r="B4" s="181">
        <v>3413900030</v>
      </c>
      <c r="C4" s="2" t="s">
        <v>352</v>
      </c>
      <c r="D4" s="3">
        <v>10</v>
      </c>
      <c r="E4" s="3">
        <v>2037</v>
      </c>
      <c r="F4" s="3">
        <v>266</v>
      </c>
      <c r="G4" s="3">
        <v>7.6999999999999993</v>
      </c>
      <c r="H4" s="182">
        <v>12</v>
      </c>
      <c r="I4" s="3">
        <v>3662570</v>
      </c>
      <c r="J4" s="45">
        <f t="shared" si="1"/>
        <v>39638.20346320347</v>
      </c>
    </row>
    <row r="5" spans="1:10">
      <c r="A5" s="181">
        <v>8</v>
      </c>
      <c r="B5" s="181">
        <v>3410203909</v>
      </c>
      <c r="C5" s="2" t="s">
        <v>368</v>
      </c>
      <c r="D5" s="3">
        <v>20</v>
      </c>
      <c r="E5" s="3">
        <v>3781</v>
      </c>
      <c r="F5" s="3">
        <v>238</v>
      </c>
      <c r="G5" s="3">
        <v>15.9</v>
      </c>
      <c r="H5" s="182">
        <v>12</v>
      </c>
      <c r="I5" s="3">
        <v>1568470</v>
      </c>
      <c r="J5" s="45">
        <f t="shared" si="1"/>
        <v>8220.4926624737946</v>
      </c>
    </row>
    <row r="6" spans="1:10">
      <c r="A6" s="181">
        <v>9</v>
      </c>
      <c r="B6" s="181">
        <v>3410500619</v>
      </c>
      <c r="C6" s="2" t="s">
        <v>376</v>
      </c>
      <c r="D6" s="3">
        <v>18</v>
      </c>
      <c r="E6" s="3">
        <v>6042</v>
      </c>
      <c r="F6" s="3">
        <v>307</v>
      </c>
      <c r="G6" s="3">
        <v>19.700000000000003</v>
      </c>
      <c r="H6" s="182">
        <v>12</v>
      </c>
      <c r="I6" s="3">
        <v>2495070</v>
      </c>
      <c r="J6" s="45">
        <f t="shared" si="1"/>
        <v>10554.44162436548</v>
      </c>
    </row>
    <row r="7" spans="1:10">
      <c r="A7" s="181">
        <v>10</v>
      </c>
      <c r="B7" s="181">
        <v>3410500627</v>
      </c>
      <c r="C7" s="2" t="s">
        <v>6</v>
      </c>
      <c r="D7" s="3">
        <v>27</v>
      </c>
      <c r="E7" s="3">
        <v>6687</v>
      </c>
      <c r="F7" s="3">
        <v>360</v>
      </c>
      <c r="G7" s="3">
        <v>18.600000000000001</v>
      </c>
      <c r="H7" s="182">
        <v>12</v>
      </c>
      <c r="I7" s="3">
        <v>8189219</v>
      </c>
      <c r="J7" s="45">
        <f t="shared" si="1"/>
        <v>36690.04928315412</v>
      </c>
    </row>
    <row r="8" spans="1:10">
      <c r="A8" s="181">
        <v>11</v>
      </c>
      <c r="B8" s="181">
        <v>3410500635</v>
      </c>
      <c r="C8" s="2" t="s">
        <v>15</v>
      </c>
      <c r="D8" s="3">
        <v>40</v>
      </c>
      <c r="E8" s="3">
        <v>9182</v>
      </c>
      <c r="F8" s="3">
        <v>243</v>
      </c>
      <c r="G8" s="3">
        <v>37.800000000000004</v>
      </c>
      <c r="H8" s="182">
        <v>12</v>
      </c>
      <c r="I8" s="3">
        <v>7161744</v>
      </c>
      <c r="J8" s="45">
        <f t="shared" si="1"/>
        <v>15788.677248677246</v>
      </c>
    </row>
    <row r="9" spans="1:10">
      <c r="A9" s="181">
        <v>12</v>
      </c>
      <c r="B9" s="181">
        <v>3410500643</v>
      </c>
      <c r="C9" s="2" t="s">
        <v>23</v>
      </c>
      <c r="D9" s="3">
        <v>20</v>
      </c>
      <c r="E9" s="3">
        <v>5676</v>
      </c>
      <c r="F9" s="3">
        <v>277</v>
      </c>
      <c r="G9" s="3">
        <v>20.5</v>
      </c>
      <c r="H9" s="182">
        <v>12</v>
      </c>
      <c r="I9" s="3">
        <v>5116555</v>
      </c>
      <c r="J9" s="45">
        <f t="shared" si="1"/>
        <v>20799.004065040648</v>
      </c>
    </row>
    <row r="10" spans="1:10">
      <c r="A10" s="181">
        <v>13</v>
      </c>
      <c r="B10" s="181">
        <v>3410500650</v>
      </c>
      <c r="C10" s="2" t="s">
        <v>32</v>
      </c>
      <c r="D10" s="3">
        <v>20</v>
      </c>
      <c r="E10" s="3">
        <v>4730</v>
      </c>
      <c r="F10" s="3">
        <v>306</v>
      </c>
      <c r="G10" s="3">
        <v>15.5</v>
      </c>
      <c r="H10" s="182">
        <v>12</v>
      </c>
      <c r="I10" s="3">
        <v>9723300</v>
      </c>
      <c r="J10" s="45">
        <f t="shared" si="1"/>
        <v>52275.806451612902</v>
      </c>
    </row>
    <row r="11" spans="1:10">
      <c r="A11" s="181">
        <v>14</v>
      </c>
      <c r="B11" s="181">
        <v>3410700094</v>
      </c>
      <c r="C11" s="2" t="s">
        <v>41</v>
      </c>
      <c r="D11" s="3">
        <v>20</v>
      </c>
      <c r="E11" s="3">
        <v>5214</v>
      </c>
      <c r="F11" s="3">
        <v>245</v>
      </c>
      <c r="G11" s="3">
        <v>21.3</v>
      </c>
      <c r="H11" s="182">
        <v>12</v>
      </c>
      <c r="I11" s="3">
        <v>9763105</v>
      </c>
      <c r="J11" s="45">
        <f t="shared" si="1"/>
        <v>38196.811424100153</v>
      </c>
    </row>
    <row r="12" spans="1:10">
      <c r="A12" s="181">
        <v>15</v>
      </c>
      <c r="B12" s="181">
        <v>3410700102</v>
      </c>
      <c r="C12" s="2" t="s">
        <v>52</v>
      </c>
      <c r="D12" s="3">
        <v>30</v>
      </c>
      <c r="E12" s="3">
        <v>4743</v>
      </c>
      <c r="F12" s="3">
        <v>287</v>
      </c>
      <c r="G12" s="3">
        <v>16.600000000000001</v>
      </c>
      <c r="H12" s="182">
        <v>12</v>
      </c>
      <c r="I12" s="3">
        <v>8969617</v>
      </c>
      <c r="J12" s="45">
        <f t="shared" si="1"/>
        <v>45028.197791164654</v>
      </c>
    </row>
    <row r="13" spans="1:10">
      <c r="A13" s="181">
        <v>16</v>
      </c>
      <c r="B13" s="181">
        <v>3410700110</v>
      </c>
      <c r="C13" s="2" t="s">
        <v>59</v>
      </c>
      <c r="D13" s="3">
        <v>24</v>
      </c>
      <c r="E13" s="3">
        <v>7063</v>
      </c>
      <c r="F13" s="3">
        <v>269</v>
      </c>
      <c r="G13" s="3">
        <v>26.3</v>
      </c>
      <c r="H13" s="182">
        <v>12</v>
      </c>
      <c r="I13" s="3">
        <v>9503181</v>
      </c>
      <c r="J13" s="45">
        <f t="shared" si="1"/>
        <v>30111.473384030414</v>
      </c>
    </row>
    <row r="14" spans="1:10">
      <c r="A14" s="181">
        <v>17</v>
      </c>
      <c r="B14" s="181">
        <v>3410900363</v>
      </c>
      <c r="C14" s="2" t="s">
        <v>67</v>
      </c>
      <c r="D14" s="3">
        <v>20</v>
      </c>
      <c r="E14" s="3">
        <v>4821</v>
      </c>
      <c r="F14" s="3">
        <v>268</v>
      </c>
      <c r="G14" s="3">
        <v>18</v>
      </c>
      <c r="H14" s="182">
        <v>12</v>
      </c>
      <c r="I14" s="3">
        <v>5674922</v>
      </c>
      <c r="J14" s="45">
        <f t="shared" si="1"/>
        <v>26272.787037037036</v>
      </c>
    </row>
    <row r="15" spans="1:10">
      <c r="A15" s="181">
        <v>18</v>
      </c>
      <c r="B15" s="181">
        <v>3410900371</v>
      </c>
      <c r="C15" s="2" t="s">
        <v>75</v>
      </c>
      <c r="D15" s="3">
        <v>30</v>
      </c>
      <c r="E15" s="3">
        <v>6600</v>
      </c>
      <c r="F15" s="3">
        <v>310</v>
      </c>
      <c r="G15" s="3">
        <v>21.3</v>
      </c>
      <c r="H15" s="182">
        <v>12</v>
      </c>
      <c r="I15" s="3">
        <v>9014720</v>
      </c>
      <c r="J15" s="45">
        <f t="shared" si="1"/>
        <v>35268.857589984349</v>
      </c>
    </row>
    <row r="16" spans="1:10">
      <c r="A16" s="181">
        <v>19</v>
      </c>
      <c r="B16" s="181">
        <v>3411100435</v>
      </c>
      <c r="C16" s="2" t="s">
        <v>81</v>
      </c>
      <c r="D16" s="3">
        <v>20</v>
      </c>
      <c r="E16" s="3">
        <v>4486</v>
      </c>
      <c r="F16" s="3">
        <v>291</v>
      </c>
      <c r="G16" s="3">
        <v>15.5</v>
      </c>
      <c r="H16" s="182">
        <v>12</v>
      </c>
      <c r="I16" s="3">
        <v>3810747</v>
      </c>
      <c r="J16" s="45">
        <f t="shared" si="1"/>
        <v>20487.887096774193</v>
      </c>
    </row>
    <row r="17" spans="1:10">
      <c r="A17" s="181">
        <v>23</v>
      </c>
      <c r="B17" s="181">
        <v>3411500402</v>
      </c>
      <c r="C17" s="2" t="s">
        <v>110</v>
      </c>
      <c r="D17" s="3">
        <v>23</v>
      </c>
      <c r="E17" s="3">
        <v>6944</v>
      </c>
      <c r="F17" s="3">
        <v>302</v>
      </c>
      <c r="G17" s="3">
        <v>23</v>
      </c>
      <c r="H17" s="182">
        <v>12</v>
      </c>
      <c r="I17" s="3">
        <v>5569690</v>
      </c>
      <c r="J17" s="45">
        <f t="shared" si="1"/>
        <v>20180.03623188406</v>
      </c>
    </row>
    <row r="18" spans="1:10">
      <c r="A18" s="181">
        <v>24</v>
      </c>
      <c r="B18" s="181">
        <v>3411500436</v>
      </c>
      <c r="C18" s="2" t="s">
        <v>117</v>
      </c>
      <c r="D18" s="3">
        <v>18</v>
      </c>
      <c r="E18" s="3">
        <v>4338</v>
      </c>
      <c r="F18" s="3">
        <v>300</v>
      </c>
      <c r="G18" s="3">
        <v>14.5</v>
      </c>
      <c r="H18" s="182">
        <v>12</v>
      </c>
      <c r="I18" s="3">
        <v>3614000</v>
      </c>
      <c r="J18" s="45">
        <f t="shared" si="1"/>
        <v>20770.114942528737</v>
      </c>
    </row>
    <row r="19" spans="1:10">
      <c r="A19" s="181">
        <v>26</v>
      </c>
      <c r="B19" s="181">
        <v>3411501095</v>
      </c>
      <c r="C19" s="2" t="s">
        <v>127</v>
      </c>
      <c r="D19" s="3">
        <v>20</v>
      </c>
      <c r="E19" s="3">
        <v>4738</v>
      </c>
      <c r="F19" s="3">
        <v>261</v>
      </c>
      <c r="G19" s="3">
        <v>18.200000000000003</v>
      </c>
      <c r="H19" s="182">
        <v>12</v>
      </c>
      <c r="I19" s="3">
        <v>2662276</v>
      </c>
      <c r="J19" s="45">
        <f t="shared" si="1"/>
        <v>12189.908424908424</v>
      </c>
    </row>
    <row r="20" spans="1:10">
      <c r="A20" s="181">
        <v>28</v>
      </c>
      <c r="B20" s="181">
        <v>3411700143</v>
      </c>
      <c r="C20" s="2" t="s">
        <v>142</v>
      </c>
      <c r="D20" s="3">
        <v>20</v>
      </c>
      <c r="E20" s="3">
        <v>3884</v>
      </c>
      <c r="F20" s="3">
        <v>259</v>
      </c>
      <c r="G20" s="3">
        <v>15</v>
      </c>
      <c r="H20" s="182">
        <v>12</v>
      </c>
      <c r="I20" s="3">
        <v>5944043</v>
      </c>
      <c r="J20" s="45">
        <f t="shared" si="1"/>
        <v>33022.461111111108</v>
      </c>
    </row>
    <row r="21" spans="1:10">
      <c r="A21" s="2">
        <v>29</v>
      </c>
      <c r="B21" s="2">
        <v>3412500203</v>
      </c>
      <c r="C21" s="2" t="s">
        <v>147</v>
      </c>
      <c r="D21" s="3">
        <v>40</v>
      </c>
      <c r="E21" s="3">
        <v>10388</v>
      </c>
      <c r="F21" s="3">
        <v>254</v>
      </c>
      <c r="G21" s="3">
        <v>40.9</v>
      </c>
      <c r="H21" s="182">
        <v>12</v>
      </c>
      <c r="I21" s="3">
        <v>11307643</v>
      </c>
      <c r="J21" s="45">
        <f t="shared" si="1"/>
        <v>23039.207416462919</v>
      </c>
    </row>
    <row r="22" spans="1:10">
      <c r="A22" s="2">
        <v>30</v>
      </c>
      <c r="B22" s="2">
        <v>3412500450</v>
      </c>
      <c r="C22" s="2" t="s">
        <v>151</v>
      </c>
      <c r="D22" s="3">
        <v>23</v>
      </c>
      <c r="E22" s="3">
        <v>4521</v>
      </c>
      <c r="F22" s="3">
        <v>240</v>
      </c>
      <c r="G22" s="3">
        <v>18.900000000000002</v>
      </c>
      <c r="H22" s="182">
        <v>12</v>
      </c>
      <c r="I22" s="3">
        <v>4611331</v>
      </c>
      <c r="J22" s="45">
        <f t="shared" si="1"/>
        <v>20332.147266313932</v>
      </c>
    </row>
    <row r="23" spans="1:10">
      <c r="A23" s="2">
        <v>31</v>
      </c>
      <c r="B23" s="2">
        <v>3412500468</v>
      </c>
      <c r="C23" s="2" t="s">
        <v>156</v>
      </c>
      <c r="D23" s="3">
        <v>30</v>
      </c>
      <c r="E23" s="3">
        <v>5216</v>
      </c>
      <c r="F23" s="3">
        <v>245</v>
      </c>
      <c r="G23" s="3">
        <v>21.3</v>
      </c>
      <c r="H23" s="182">
        <v>12</v>
      </c>
      <c r="I23" s="3">
        <v>4451450</v>
      </c>
      <c r="J23" s="45">
        <f t="shared" si="1"/>
        <v>17415.688575899843</v>
      </c>
    </row>
    <row r="24" spans="1:10">
      <c r="A24" s="2">
        <v>32</v>
      </c>
      <c r="B24" s="2">
        <v>3412700308</v>
      </c>
      <c r="C24" s="2" t="s">
        <v>163</v>
      </c>
      <c r="D24" s="3">
        <v>15</v>
      </c>
      <c r="E24" s="3">
        <v>3229</v>
      </c>
      <c r="F24" s="3">
        <v>253</v>
      </c>
      <c r="G24" s="3">
        <v>12.799999999999999</v>
      </c>
      <c r="H24" s="182">
        <v>12</v>
      </c>
      <c r="I24" s="3">
        <v>1097550</v>
      </c>
      <c r="J24" s="45">
        <f t="shared" si="1"/>
        <v>7145.5078125</v>
      </c>
    </row>
    <row r="25" spans="1:10">
      <c r="A25" s="2">
        <v>34</v>
      </c>
      <c r="B25" s="2">
        <v>3413500046</v>
      </c>
      <c r="C25" s="2" t="s">
        <v>178</v>
      </c>
      <c r="D25" s="3">
        <v>16</v>
      </c>
      <c r="E25" s="3">
        <v>2195</v>
      </c>
      <c r="F25" s="3">
        <v>248</v>
      </c>
      <c r="G25" s="3">
        <v>8.9</v>
      </c>
      <c r="H25" s="182">
        <v>12</v>
      </c>
      <c r="I25" s="3">
        <v>2612888</v>
      </c>
      <c r="J25" s="45">
        <f t="shared" si="1"/>
        <v>24465.243445692886</v>
      </c>
    </row>
    <row r="26" spans="1:10">
      <c r="A26" s="2">
        <v>35</v>
      </c>
      <c r="B26" s="2">
        <v>3413505037</v>
      </c>
      <c r="C26" s="6" t="s">
        <v>184</v>
      </c>
      <c r="D26" s="3">
        <v>22</v>
      </c>
      <c r="E26" s="3">
        <v>5103</v>
      </c>
      <c r="F26" s="3">
        <v>259</v>
      </c>
      <c r="G26" s="3">
        <v>19.8</v>
      </c>
      <c r="H26" s="182">
        <v>12</v>
      </c>
      <c r="I26" s="3">
        <v>1020000</v>
      </c>
      <c r="J26" s="45">
        <f t="shared" si="1"/>
        <v>4292.9292929292924</v>
      </c>
    </row>
    <row r="27" spans="1:10">
      <c r="A27" s="2">
        <v>36</v>
      </c>
      <c r="B27" s="2">
        <v>3412700084</v>
      </c>
      <c r="C27" s="2" t="s">
        <v>195</v>
      </c>
      <c r="D27" s="3">
        <v>15</v>
      </c>
      <c r="E27" s="3">
        <v>3240</v>
      </c>
      <c r="F27" s="3">
        <v>269</v>
      </c>
      <c r="G27" s="3">
        <v>12.1</v>
      </c>
      <c r="H27" s="182">
        <v>12</v>
      </c>
      <c r="I27" s="3">
        <v>5782096</v>
      </c>
      <c r="J27" s="45">
        <f t="shared" si="1"/>
        <v>39821.597796143251</v>
      </c>
    </row>
    <row r="28" spans="1:10">
      <c r="A28" s="2">
        <v>37</v>
      </c>
      <c r="B28" s="2">
        <v>3410203974</v>
      </c>
      <c r="C28" s="2" t="s">
        <v>200</v>
      </c>
      <c r="D28" s="3"/>
      <c r="E28" s="3"/>
      <c r="F28" s="3"/>
      <c r="G28" s="3"/>
      <c r="H28" s="182"/>
      <c r="I28" s="3"/>
      <c r="J28" s="45"/>
    </row>
    <row r="29" spans="1:10">
      <c r="A29" s="2">
        <v>39</v>
      </c>
      <c r="B29" s="2">
        <v>3411700069</v>
      </c>
      <c r="C29" s="2" t="s">
        <v>214</v>
      </c>
      <c r="D29" s="3">
        <v>20</v>
      </c>
      <c r="E29" s="3">
        <v>3355</v>
      </c>
      <c r="F29" s="3">
        <v>249</v>
      </c>
      <c r="G29" s="3">
        <v>13.5</v>
      </c>
      <c r="H29" s="182">
        <v>12</v>
      </c>
      <c r="I29" s="3">
        <v>3358596</v>
      </c>
      <c r="J29" s="45">
        <f t="shared" si="1"/>
        <v>20732.074074074073</v>
      </c>
    </row>
    <row r="30" spans="1:10">
      <c r="A30" s="2">
        <v>40</v>
      </c>
      <c r="B30" s="2">
        <v>3410203677</v>
      </c>
      <c r="C30" s="2" t="s">
        <v>225</v>
      </c>
      <c r="D30" s="3">
        <v>15</v>
      </c>
      <c r="E30" s="3">
        <v>2814</v>
      </c>
      <c r="F30" s="3">
        <v>252</v>
      </c>
      <c r="G30" s="3">
        <v>11.2</v>
      </c>
      <c r="H30" s="182">
        <v>12</v>
      </c>
      <c r="I30" s="3">
        <v>800000</v>
      </c>
      <c r="J30" s="45">
        <f t="shared" si="1"/>
        <v>5952.3809523809532</v>
      </c>
    </row>
    <row r="31" spans="1:10">
      <c r="A31" s="2">
        <v>41</v>
      </c>
      <c r="B31" s="2">
        <v>3410500593</v>
      </c>
      <c r="C31" s="2" t="s">
        <v>235</v>
      </c>
      <c r="D31" s="3">
        <v>36</v>
      </c>
      <c r="E31" s="3">
        <v>6392</v>
      </c>
      <c r="F31" s="3">
        <v>294</v>
      </c>
      <c r="G31" s="3">
        <v>21.8</v>
      </c>
      <c r="H31" s="182">
        <v>12</v>
      </c>
      <c r="I31" s="3">
        <v>4882682</v>
      </c>
      <c r="J31" s="45">
        <f t="shared" si="1"/>
        <v>18664.686544342509</v>
      </c>
    </row>
    <row r="32" spans="1:10">
      <c r="A32" s="2">
        <v>42</v>
      </c>
      <c r="B32" s="2">
        <v>3410700086</v>
      </c>
      <c r="C32" s="2" t="s">
        <v>246</v>
      </c>
      <c r="D32" s="3">
        <v>40</v>
      </c>
      <c r="E32" s="3">
        <v>10323</v>
      </c>
      <c r="F32" s="3">
        <v>267</v>
      </c>
      <c r="G32" s="3">
        <v>38.700000000000003</v>
      </c>
      <c r="H32" s="182">
        <v>12</v>
      </c>
      <c r="I32" s="3">
        <v>9764700</v>
      </c>
      <c r="J32" s="45">
        <f t="shared" si="1"/>
        <v>21026.485788113696</v>
      </c>
    </row>
    <row r="33" spans="1:10">
      <c r="A33" s="2">
        <v>43</v>
      </c>
      <c r="B33" s="2">
        <v>3410900397</v>
      </c>
      <c r="C33" s="2" t="s">
        <v>254</v>
      </c>
      <c r="D33" s="3">
        <v>20</v>
      </c>
      <c r="E33" s="3">
        <v>2654</v>
      </c>
      <c r="F33" s="3">
        <v>259</v>
      </c>
      <c r="G33" s="3">
        <v>10.299999999999999</v>
      </c>
      <c r="H33" s="182">
        <v>12</v>
      </c>
      <c r="I33" s="3">
        <v>5212713</v>
      </c>
      <c r="J33" s="45">
        <f t="shared" si="1"/>
        <v>42174.053398058255</v>
      </c>
    </row>
    <row r="34" spans="1:10">
      <c r="A34" s="2">
        <v>45</v>
      </c>
      <c r="B34" s="2">
        <v>3411100518</v>
      </c>
      <c r="C34" s="2" t="s">
        <v>270</v>
      </c>
      <c r="D34" s="3">
        <v>30</v>
      </c>
      <c r="E34" s="3">
        <v>7991</v>
      </c>
      <c r="F34" s="3">
        <v>260</v>
      </c>
      <c r="G34" s="3">
        <v>30.8</v>
      </c>
      <c r="H34" s="182">
        <v>12</v>
      </c>
      <c r="I34" s="3">
        <v>10729590</v>
      </c>
      <c r="J34" s="45">
        <f t="shared" si="1"/>
        <v>29030.275974025975</v>
      </c>
    </row>
    <row r="35" spans="1:10">
      <c r="A35" s="2">
        <v>46</v>
      </c>
      <c r="B35" s="2">
        <v>3411500345</v>
      </c>
      <c r="C35" s="2" t="s">
        <v>280</v>
      </c>
      <c r="D35" s="3">
        <v>20</v>
      </c>
      <c r="E35" s="3">
        <v>6142</v>
      </c>
      <c r="F35" s="3">
        <v>310</v>
      </c>
      <c r="G35" s="3">
        <v>19.900000000000002</v>
      </c>
      <c r="H35" s="182">
        <v>12</v>
      </c>
      <c r="I35" s="3">
        <v>6091690</v>
      </c>
      <c r="J35" s="45">
        <f t="shared" si="1"/>
        <v>25509.589614740366</v>
      </c>
    </row>
    <row r="36" spans="1:10">
      <c r="A36" s="2">
        <v>48</v>
      </c>
      <c r="B36" s="2">
        <v>3411501285</v>
      </c>
      <c r="C36" s="2" t="s">
        <v>298</v>
      </c>
      <c r="D36" s="3">
        <v>14</v>
      </c>
      <c r="E36" s="3">
        <v>3870</v>
      </c>
      <c r="F36" s="3">
        <v>258</v>
      </c>
      <c r="G36" s="3">
        <v>15</v>
      </c>
      <c r="H36" s="182">
        <v>12</v>
      </c>
      <c r="I36" s="3">
        <v>3493325</v>
      </c>
      <c r="J36" s="45">
        <f t="shared" si="1"/>
        <v>19407.361111111113</v>
      </c>
    </row>
    <row r="37" spans="1:10">
      <c r="A37" s="2">
        <v>49</v>
      </c>
      <c r="B37" s="2">
        <v>3412100103</v>
      </c>
      <c r="C37" s="2" t="s">
        <v>308</v>
      </c>
      <c r="D37" s="3">
        <v>30</v>
      </c>
      <c r="E37" s="3">
        <v>4290</v>
      </c>
      <c r="F37" s="3">
        <v>269</v>
      </c>
      <c r="G37" s="3">
        <v>16</v>
      </c>
      <c r="H37" s="182">
        <v>12</v>
      </c>
      <c r="I37" s="3">
        <v>5573750</v>
      </c>
      <c r="J37" s="45">
        <f t="shared" si="1"/>
        <v>29029.947916666668</v>
      </c>
    </row>
    <row r="38" spans="1:10">
      <c r="A38" s="2">
        <v>51</v>
      </c>
      <c r="B38" s="2">
        <v>3413100052</v>
      </c>
      <c r="C38" s="2" t="s">
        <v>326</v>
      </c>
      <c r="D38" s="3">
        <v>20</v>
      </c>
      <c r="E38" s="3">
        <v>2212</v>
      </c>
      <c r="F38" s="3">
        <v>245</v>
      </c>
      <c r="G38" s="3">
        <v>9.1</v>
      </c>
      <c r="H38" s="182">
        <v>12</v>
      </c>
      <c r="I38" s="3">
        <v>1661122</v>
      </c>
      <c r="J38" s="45">
        <f t="shared" si="1"/>
        <v>15211.739926739929</v>
      </c>
    </row>
    <row r="39" spans="1:10">
      <c r="A39" s="2">
        <v>52</v>
      </c>
      <c r="B39" s="2">
        <v>3413205034</v>
      </c>
      <c r="C39" s="2" t="s">
        <v>333</v>
      </c>
      <c r="D39" s="3">
        <v>20</v>
      </c>
      <c r="E39" s="3">
        <v>2226</v>
      </c>
      <c r="F39" s="3">
        <v>241</v>
      </c>
      <c r="G39" s="3">
        <v>9.2999999999999989</v>
      </c>
      <c r="H39" s="182">
        <v>12</v>
      </c>
      <c r="I39" s="3">
        <v>511800</v>
      </c>
      <c r="J39" s="45">
        <f t="shared" si="1"/>
        <v>4586.021505376345</v>
      </c>
    </row>
    <row r="40" spans="1:10">
      <c r="A40" s="2">
        <v>53</v>
      </c>
      <c r="B40" s="2">
        <v>3413300074</v>
      </c>
      <c r="C40" s="2" t="s">
        <v>338</v>
      </c>
      <c r="D40" s="3">
        <v>20</v>
      </c>
      <c r="E40" s="3">
        <v>5780</v>
      </c>
      <c r="F40" s="3">
        <v>269</v>
      </c>
      <c r="G40" s="3">
        <v>21.5</v>
      </c>
      <c r="H40" s="182">
        <v>12</v>
      </c>
      <c r="I40" s="3">
        <v>4999577</v>
      </c>
      <c r="J40" s="45">
        <f t="shared" si="1"/>
        <v>19378.205426356591</v>
      </c>
    </row>
    <row r="41" spans="1:10">
      <c r="A41" s="2">
        <v>55</v>
      </c>
      <c r="B41" s="2">
        <v>3413600184</v>
      </c>
      <c r="C41" s="2" t="s">
        <v>458</v>
      </c>
      <c r="D41" s="3">
        <v>20</v>
      </c>
      <c r="E41" s="3">
        <v>4292</v>
      </c>
      <c r="F41" s="3">
        <v>239</v>
      </c>
      <c r="G41" s="3">
        <v>18</v>
      </c>
      <c r="H41" s="182">
        <v>12</v>
      </c>
      <c r="I41" s="3">
        <v>4675852</v>
      </c>
      <c r="J41" s="45">
        <f t="shared" si="1"/>
        <v>21647.462962962964</v>
      </c>
    </row>
    <row r="42" spans="1:10">
      <c r="A42" s="2">
        <v>56</v>
      </c>
      <c r="B42" s="2">
        <v>3413600192</v>
      </c>
      <c r="C42" s="2" t="s">
        <v>339</v>
      </c>
      <c r="D42" s="3">
        <v>40</v>
      </c>
      <c r="E42" s="3">
        <v>8151</v>
      </c>
      <c r="F42" s="3">
        <v>280</v>
      </c>
      <c r="G42" s="3">
        <v>29.200000000000003</v>
      </c>
      <c r="H42" s="182">
        <v>12</v>
      </c>
      <c r="I42" s="3">
        <v>20464208</v>
      </c>
      <c r="J42" s="45">
        <f t="shared" si="1"/>
        <v>58402.420091324195</v>
      </c>
    </row>
    <row r="43" spans="1:10">
      <c r="A43" s="2">
        <v>58</v>
      </c>
      <c r="B43" s="2">
        <v>3411100187</v>
      </c>
      <c r="C43" s="2" t="s">
        <v>340</v>
      </c>
      <c r="D43" s="3">
        <v>15</v>
      </c>
      <c r="E43" s="3">
        <v>3467</v>
      </c>
      <c r="F43" s="3">
        <v>248</v>
      </c>
      <c r="G43" s="3">
        <v>14</v>
      </c>
      <c r="H43" s="182">
        <v>12</v>
      </c>
      <c r="I43" s="3">
        <v>4844528</v>
      </c>
      <c r="J43" s="45">
        <f t="shared" si="1"/>
        <v>28836.476190476187</v>
      </c>
    </row>
    <row r="44" spans="1:10">
      <c r="A44" s="2">
        <v>59</v>
      </c>
      <c r="B44" s="2">
        <v>3411500329</v>
      </c>
      <c r="C44" s="2" t="s">
        <v>341</v>
      </c>
      <c r="D44" s="3">
        <v>53</v>
      </c>
      <c r="E44" s="3">
        <v>8978</v>
      </c>
      <c r="F44" s="3">
        <v>269</v>
      </c>
      <c r="G44" s="3">
        <v>33.4</v>
      </c>
      <c r="H44" s="182">
        <v>12</v>
      </c>
      <c r="I44" s="3">
        <v>14491215</v>
      </c>
      <c r="J44" s="45">
        <f t="shared" si="1"/>
        <v>36155.726047904194</v>
      </c>
    </row>
    <row r="45" spans="1:10">
      <c r="A45" s="2">
        <v>60</v>
      </c>
      <c r="B45" s="2">
        <v>3412700324</v>
      </c>
      <c r="C45" s="2" t="s">
        <v>343</v>
      </c>
      <c r="D45" s="3">
        <v>40</v>
      </c>
      <c r="E45" s="3">
        <v>6762</v>
      </c>
      <c r="F45" s="3">
        <v>253</v>
      </c>
      <c r="G45" s="3">
        <v>26.8</v>
      </c>
      <c r="H45" s="182">
        <v>12</v>
      </c>
      <c r="I45" s="3">
        <v>5805723</v>
      </c>
      <c r="J45" s="45">
        <f t="shared" si="1"/>
        <v>18052.621268656716</v>
      </c>
    </row>
    <row r="46" spans="1:10">
      <c r="A46" s="2">
        <v>61</v>
      </c>
      <c r="B46" s="2">
        <v>3410104420</v>
      </c>
      <c r="C46" s="2" t="s">
        <v>344</v>
      </c>
      <c r="D46" s="3">
        <v>30</v>
      </c>
      <c r="E46" s="3">
        <v>3452</v>
      </c>
      <c r="F46" s="3">
        <v>311</v>
      </c>
      <c r="G46" s="3">
        <v>11.1</v>
      </c>
      <c r="H46" s="182">
        <v>12</v>
      </c>
      <c r="I46" s="3">
        <v>6217000</v>
      </c>
      <c r="J46" s="45">
        <f t="shared" si="1"/>
        <v>46674.174174174172</v>
      </c>
    </row>
    <row r="47" spans="1:10">
      <c r="A47" s="2">
        <v>62</v>
      </c>
      <c r="B47" s="2">
        <v>3411100021</v>
      </c>
      <c r="C47" s="2" t="s">
        <v>345</v>
      </c>
      <c r="D47" s="3">
        <v>20</v>
      </c>
      <c r="E47" s="3">
        <v>5663</v>
      </c>
      <c r="F47" s="3">
        <v>269</v>
      </c>
      <c r="G47" s="3">
        <v>21.1</v>
      </c>
      <c r="H47" s="182">
        <v>12</v>
      </c>
      <c r="I47" s="3">
        <v>6367270</v>
      </c>
      <c r="J47" s="45">
        <f t="shared" si="1"/>
        <v>25147.195892575037</v>
      </c>
    </row>
    <row r="48" spans="1:10">
      <c r="A48" s="2">
        <v>63</v>
      </c>
      <c r="B48" s="2">
        <v>3412100087</v>
      </c>
      <c r="C48" s="2" t="s">
        <v>346</v>
      </c>
      <c r="D48" s="3">
        <v>18</v>
      </c>
      <c r="E48" s="3">
        <v>4049</v>
      </c>
      <c r="F48" s="3">
        <v>269</v>
      </c>
      <c r="G48" s="3">
        <v>15.1</v>
      </c>
      <c r="H48" s="182">
        <v>12</v>
      </c>
      <c r="I48" s="3">
        <v>4174244</v>
      </c>
      <c r="J48" s="45">
        <f t="shared" si="1"/>
        <v>23036.666666666668</v>
      </c>
    </row>
    <row r="49" spans="1:10">
      <c r="A49" s="2">
        <v>64</v>
      </c>
      <c r="B49" s="2">
        <v>3412100178</v>
      </c>
      <c r="C49" s="2" t="s">
        <v>347</v>
      </c>
      <c r="D49" s="3">
        <v>20</v>
      </c>
      <c r="E49" s="3">
        <v>4723</v>
      </c>
      <c r="F49" s="3">
        <v>269</v>
      </c>
      <c r="G49" s="3">
        <v>17.600000000000001</v>
      </c>
      <c r="H49" s="182">
        <v>12</v>
      </c>
      <c r="I49" s="3">
        <v>4704549</v>
      </c>
      <c r="J49" s="45">
        <f t="shared" si="1"/>
        <v>22275.326704545452</v>
      </c>
    </row>
    <row r="50" spans="1:10">
      <c r="A50" s="2">
        <v>65</v>
      </c>
      <c r="B50" s="2">
        <v>3411901022</v>
      </c>
      <c r="C50" s="2" t="s">
        <v>348</v>
      </c>
      <c r="D50" s="3">
        <v>20</v>
      </c>
      <c r="E50" s="3">
        <v>4300</v>
      </c>
      <c r="F50" s="3">
        <v>255</v>
      </c>
      <c r="G50" s="3">
        <v>16.900000000000002</v>
      </c>
      <c r="H50" s="182">
        <v>12</v>
      </c>
      <c r="I50" s="3">
        <v>7700000</v>
      </c>
      <c r="J50" s="45">
        <f t="shared" si="1"/>
        <v>37968.441814595652</v>
      </c>
    </row>
    <row r="51" spans="1:10">
      <c r="A51" s="2">
        <v>66</v>
      </c>
      <c r="B51" s="2">
        <v>3410102291</v>
      </c>
      <c r="C51" s="2" t="s">
        <v>349</v>
      </c>
      <c r="D51" s="3">
        <v>25</v>
      </c>
      <c r="E51" s="3">
        <v>5510</v>
      </c>
      <c r="F51" s="3">
        <v>239</v>
      </c>
      <c r="G51" s="3">
        <v>23.1</v>
      </c>
      <c r="H51" s="182">
        <v>12</v>
      </c>
      <c r="I51" s="3">
        <v>5355400</v>
      </c>
      <c r="J51" s="45">
        <f t="shared" si="1"/>
        <v>19319.624819624816</v>
      </c>
    </row>
    <row r="52" spans="1:10">
      <c r="A52" s="2">
        <v>67</v>
      </c>
      <c r="B52" s="2">
        <v>3410201184</v>
      </c>
      <c r="C52" s="2" t="s">
        <v>350</v>
      </c>
      <c r="D52" s="3">
        <v>45</v>
      </c>
      <c r="E52" s="3">
        <v>10066</v>
      </c>
      <c r="F52" s="3">
        <v>256</v>
      </c>
      <c r="G52" s="3">
        <v>39.4</v>
      </c>
      <c r="H52" s="182">
        <v>12</v>
      </c>
      <c r="I52" s="3">
        <v>8616464</v>
      </c>
      <c r="J52" s="45">
        <f t="shared" si="1"/>
        <v>18224.331641285957</v>
      </c>
    </row>
    <row r="53" spans="1:10">
      <c r="A53" s="2">
        <v>68</v>
      </c>
      <c r="B53" s="2">
        <v>3410204634</v>
      </c>
      <c r="C53" s="2" t="s">
        <v>351</v>
      </c>
      <c r="D53" s="3">
        <v>40</v>
      </c>
      <c r="E53" s="3">
        <v>5957</v>
      </c>
      <c r="F53" s="3">
        <v>243</v>
      </c>
      <c r="G53" s="3">
        <v>24.6</v>
      </c>
      <c r="H53" s="182">
        <v>12</v>
      </c>
      <c r="I53" s="3">
        <v>4032206</v>
      </c>
      <c r="J53" s="45">
        <f t="shared" si="1"/>
        <v>13659.234417344172</v>
      </c>
    </row>
    <row r="54" spans="1:10">
      <c r="A54" s="2">
        <v>69</v>
      </c>
      <c r="B54" s="2">
        <v>3410500742</v>
      </c>
      <c r="C54" s="2" t="s">
        <v>203</v>
      </c>
      <c r="D54" s="3">
        <v>20</v>
      </c>
      <c r="E54" s="3">
        <v>4725</v>
      </c>
      <c r="F54" s="3">
        <v>257</v>
      </c>
      <c r="G54" s="3">
        <v>18.400000000000002</v>
      </c>
      <c r="H54" s="182">
        <v>12</v>
      </c>
      <c r="I54" s="3">
        <v>6539229</v>
      </c>
      <c r="J54" s="45">
        <f t="shared" si="1"/>
        <v>29616.073369565216</v>
      </c>
    </row>
    <row r="55" spans="1:10">
      <c r="A55" s="2">
        <v>70</v>
      </c>
      <c r="B55" s="2">
        <v>3410900140</v>
      </c>
      <c r="C55" s="2" t="s">
        <v>353</v>
      </c>
      <c r="D55" s="3">
        <v>30</v>
      </c>
      <c r="E55" s="3">
        <v>8044</v>
      </c>
      <c r="F55" s="3">
        <v>268</v>
      </c>
      <c r="G55" s="3">
        <v>30.1</v>
      </c>
      <c r="H55" s="182">
        <v>12</v>
      </c>
      <c r="I55" s="3">
        <v>8368672</v>
      </c>
      <c r="J55" s="45">
        <f t="shared" si="1"/>
        <v>23169.080841638981</v>
      </c>
    </row>
    <row r="56" spans="1:10">
      <c r="A56" s="2">
        <v>72</v>
      </c>
      <c r="B56" s="2">
        <v>3411100443</v>
      </c>
      <c r="C56" s="2" t="s">
        <v>354</v>
      </c>
      <c r="D56" s="3">
        <v>34</v>
      </c>
      <c r="E56" s="3">
        <v>8549</v>
      </c>
      <c r="F56" s="3">
        <v>255</v>
      </c>
      <c r="G56" s="3">
        <v>33.6</v>
      </c>
      <c r="H56" s="182">
        <v>12</v>
      </c>
      <c r="I56" s="3">
        <v>21064530</v>
      </c>
      <c r="J56" s="45">
        <f t="shared" si="1"/>
        <v>52243.377976190473</v>
      </c>
    </row>
    <row r="57" spans="1:10">
      <c r="A57" s="2">
        <v>74</v>
      </c>
      <c r="B57" s="2">
        <v>3411501350</v>
      </c>
      <c r="C57" s="2" t="s">
        <v>355</v>
      </c>
      <c r="D57" s="3">
        <v>20</v>
      </c>
      <c r="E57" s="3">
        <v>4577</v>
      </c>
      <c r="F57" s="3">
        <v>261</v>
      </c>
      <c r="G57" s="3">
        <v>17.600000000000001</v>
      </c>
      <c r="H57" s="182">
        <v>12</v>
      </c>
      <c r="I57" s="3">
        <v>5060076</v>
      </c>
      <c r="J57" s="45">
        <f t="shared" si="1"/>
        <v>23958.69318181818</v>
      </c>
    </row>
    <row r="58" spans="1:10">
      <c r="A58" s="2">
        <v>75</v>
      </c>
      <c r="B58" s="2">
        <v>3411501368</v>
      </c>
      <c r="C58" s="2" t="s">
        <v>356</v>
      </c>
      <c r="D58" s="3">
        <v>20</v>
      </c>
      <c r="E58" s="3">
        <v>7391</v>
      </c>
      <c r="F58" s="3">
        <v>325</v>
      </c>
      <c r="G58" s="3">
        <v>22.8</v>
      </c>
      <c r="H58" s="182">
        <v>12</v>
      </c>
      <c r="I58" s="3">
        <v>23659707</v>
      </c>
      <c r="J58" s="45">
        <f t="shared" si="1"/>
        <v>86475.537280701756</v>
      </c>
    </row>
    <row r="59" spans="1:10">
      <c r="A59" s="2">
        <v>76</v>
      </c>
      <c r="B59" s="2">
        <v>3412500260</v>
      </c>
      <c r="C59" s="2" t="s">
        <v>357</v>
      </c>
      <c r="D59" s="3">
        <v>20</v>
      </c>
      <c r="E59" s="3">
        <v>7975</v>
      </c>
      <c r="F59" s="3">
        <v>269</v>
      </c>
      <c r="G59" s="3">
        <v>29.700000000000003</v>
      </c>
      <c r="H59" s="182">
        <v>12</v>
      </c>
      <c r="I59" s="3">
        <v>11952500</v>
      </c>
      <c r="J59" s="45">
        <f t="shared" si="1"/>
        <v>33536.756453423113</v>
      </c>
    </row>
    <row r="60" spans="1:10">
      <c r="A60" s="2">
        <v>78</v>
      </c>
      <c r="B60" s="2">
        <v>3413600218</v>
      </c>
      <c r="C60" s="2" t="s">
        <v>358</v>
      </c>
      <c r="D60" s="3">
        <v>20</v>
      </c>
      <c r="E60" s="3">
        <v>5101</v>
      </c>
      <c r="F60" s="3">
        <v>252</v>
      </c>
      <c r="G60" s="3">
        <v>20.3</v>
      </c>
      <c r="H60" s="182">
        <v>12</v>
      </c>
      <c r="I60" s="3">
        <v>4325091</v>
      </c>
      <c r="J60" s="45">
        <f t="shared" si="1"/>
        <v>17754.889162561576</v>
      </c>
    </row>
    <row r="61" spans="1:10">
      <c r="A61" s="2">
        <v>79</v>
      </c>
      <c r="B61" s="2">
        <v>3413600226</v>
      </c>
      <c r="C61" s="2" t="s">
        <v>359</v>
      </c>
      <c r="D61" s="3">
        <v>15</v>
      </c>
      <c r="E61" s="3">
        <v>3257</v>
      </c>
      <c r="F61" s="3">
        <v>251</v>
      </c>
      <c r="G61" s="3">
        <v>13</v>
      </c>
      <c r="H61" s="182">
        <v>12</v>
      </c>
      <c r="I61" s="3">
        <v>2507697</v>
      </c>
      <c r="J61" s="45">
        <f t="shared" si="1"/>
        <v>16074.980769230768</v>
      </c>
    </row>
    <row r="62" spans="1:10">
      <c r="A62" s="2">
        <v>81</v>
      </c>
      <c r="B62" s="2">
        <v>3410104768</v>
      </c>
      <c r="C62" s="2" t="s">
        <v>360</v>
      </c>
      <c r="D62" s="3">
        <v>10</v>
      </c>
      <c r="E62" s="3">
        <v>2469</v>
      </c>
      <c r="F62" s="3">
        <v>238</v>
      </c>
      <c r="G62" s="3">
        <v>10.4</v>
      </c>
      <c r="H62" s="182">
        <v>12</v>
      </c>
      <c r="I62" s="3">
        <v>1875045</v>
      </c>
      <c r="J62" s="45">
        <f t="shared" si="1"/>
        <v>15024.399038461539</v>
      </c>
    </row>
    <row r="63" spans="1:10">
      <c r="A63" s="2">
        <v>83</v>
      </c>
      <c r="B63" s="2">
        <v>3411500626</v>
      </c>
      <c r="C63" s="2" t="s">
        <v>362</v>
      </c>
      <c r="D63" s="3">
        <v>10</v>
      </c>
      <c r="E63" s="3">
        <v>1208</v>
      </c>
      <c r="F63" s="3">
        <v>264</v>
      </c>
      <c r="G63" s="3">
        <v>4.5999999999999996</v>
      </c>
      <c r="H63" s="182">
        <v>12</v>
      </c>
      <c r="I63" s="3">
        <v>359000</v>
      </c>
      <c r="J63" s="45">
        <f t="shared" si="1"/>
        <v>6503.623188405797</v>
      </c>
    </row>
    <row r="64" spans="1:10">
      <c r="A64" s="2">
        <v>85</v>
      </c>
      <c r="B64" s="2">
        <v>3410500759</v>
      </c>
      <c r="C64" s="2" t="s">
        <v>363</v>
      </c>
      <c r="D64" s="3">
        <v>20</v>
      </c>
      <c r="E64" s="3">
        <v>4114</v>
      </c>
      <c r="F64" s="3">
        <v>292</v>
      </c>
      <c r="G64" s="3">
        <v>14.1</v>
      </c>
      <c r="H64" s="182">
        <v>12</v>
      </c>
      <c r="I64" s="3">
        <v>4398250</v>
      </c>
      <c r="J64" s="45">
        <f t="shared" si="1"/>
        <v>25994.385342789599</v>
      </c>
    </row>
    <row r="65" spans="1:10">
      <c r="A65" s="2">
        <v>86</v>
      </c>
      <c r="B65" s="2">
        <v>3412500211</v>
      </c>
      <c r="C65" s="2" t="s">
        <v>364</v>
      </c>
      <c r="D65" s="3">
        <v>30</v>
      </c>
      <c r="E65" s="3">
        <v>4153</v>
      </c>
      <c r="F65" s="3">
        <v>239</v>
      </c>
      <c r="G65" s="3">
        <v>17.400000000000002</v>
      </c>
      <c r="H65" s="182">
        <v>12</v>
      </c>
      <c r="I65" s="3">
        <v>2623200</v>
      </c>
      <c r="J65" s="45">
        <f t="shared" si="1"/>
        <v>12563.218390804597</v>
      </c>
    </row>
    <row r="66" spans="1:10">
      <c r="A66" s="2">
        <v>87</v>
      </c>
      <c r="B66" s="2">
        <v>3410105005</v>
      </c>
      <c r="C66" s="2" t="s">
        <v>365</v>
      </c>
      <c r="D66" s="3">
        <v>20</v>
      </c>
      <c r="E66" s="3">
        <v>4416</v>
      </c>
      <c r="F66" s="3">
        <v>251</v>
      </c>
      <c r="G66" s="3">
        <v>17.600000000000001</v>
      </c>
      <c r="H66" s="182">
        <v>12</v>
      </c>
      <c r="I66" s="3">
        <v>4224485</v>
      </c>
      <c r="J66" s="45">
        <f t="shared" ref="J66:J129" si="2">IF(AND(I66&gt;0,G66&gt;0,H66&gt;0),I66/G66/H66,0)</f>
        <v>20002.296401515148</v>
      </c>
    </row>
    <row r="67" spans="1:10">
      <c r="A67" s="2">
        <v>88</v>
      </c>
      <c r="B67" s="2">
        <v>3410105013</v>
      </c>
      <c r="C67" s="2" t="s">
        <v>366</v>
      </c>
      <c r="D67" s="3">
        <v>14</v>
      </c>
      <c r="E67" s="3">
        <v>2816</v>
      </c>
      <c r="F67" s="3">
        <v>304</v>
      </c>
      <c r="G67" s="3">
        <v>9.2999999999999989</v>
      </c>
      <c r="H67" s="182">
        <v>12</v>
      </c>
      <c r="I67" s="3">
        <v>3342235</v>
      </c>
      <c r="J67" s="45">
        <f t="shared" si="2"/>
        <v>29948.342293906811</v>
      </c>
    </row>
    <row r="68" spans="1:10">
      <c r="A68" s="2">
        <v>89</v>
      </c>
      <c r="B68" s="2">
        <v>3411100146</v>
      </c>
      <c r="C68" s="2" t="s">
        <v>367</v>
      </c>
      <c r="D68" s="3">
        <v>20</v>
      </c>
      <c r="E68" s="3">
        <v>5034</v>
      </c>
      <c r="F68" s="3">
        <v>254</v>
      </c>
      <c r="G68" s="3">
        <v>19.900000000000002</v>
      </c>
      <c r="H68" s="182">
        <v>12</v>
      </c>
      <c r="I68" s="3">
        <v>13417894</v>
      </c>
      <c r="J68" s="45">
        <f t="shared" si="2"/>
        <v>56188.835845896137</v>
      </c>
    </row>
    <row r="69" spans="1:10">
      <c r="A69" s="2">
        <v>91</v>
      </c>
      <c r="B69" s="2">
        <v>3411501483</v>
      </c>
      <c r="C69" s="2" t="s">
        <v>369</v>
      </c>
      <c r="D69" s="3">
        <v>10</v>
      </c>
      <c r="E69" s="3">
        <v>1031</v>
      </c>
      <c r="F69" s="3">
        <v>267</v>
      </c>
      <c r="G69" s="3">
        <v>3.9</v>
      </c>
      <c r="H69" s="182">
        <v>12</v>
      </c>
      <c r="I69" s="3">
        <v>473250</v>
      </c>
      <c r="J69" s="45">
        <f t="shared" si="2"/>
        <v>10112.179487179486</v>
      </c>
    </row>
    <row r="70" spans="1:10" ht="16.95" customHeight="1">
      <c r="A70" s="2">
        <v>92</v>
      </c>
      <c r="B70" s="2">
        <v>3411900032</v>
      </c>
      <c r="C70" s="2" t="s">
        <v>370</v>
      </c>
      <c r="D70" s="3">
        <v>32</v>
      </c>
      <c r="E70" s="3">
        <v>6867</v>
      </c>
      <c r="F70" s="3">
        <v>267</v>
      </c>
      <c r="G70" s="3">
        <v>25.8</v>
      </c>
      <c r="H70" s="182">
        <v>12</v>
      </c>
      <c r="I70" s="3">
        <v>18997494</v>
      </c>
      <c r="J70" s="45">
        <f t="shared" si="2"/>
        <v>61361.414728682168</v>
      </c>
    </row>
    <row r="71" spans="1:10">
      <c r="A71" s="2">
        <v>93</v>
      </c>
      <c r="B71" s="2">
        <v>3411901014</v>
      </c>
      <c r="C71" s="2" t="s">
        <v>371</v>
      </c>
      <c r="D71" s="3">
        <v>20</v>
      </c>
      <c r="E71" s="3">
        <v>5226</v>
      </c>
      <c r="F71" s="3">
        <v>263</v>
      </c>
      <c r="G71" s="3">
        <v>19.900000000000002</v>
      </c>
      <c r="H71" s="182">
        <v>12</v>
      </c>
      <c r="I71" s="3">
        <v>6466900</v>
      </c>
      <c r="J71" s="45">
        <f t="shared" si="2"/>
        <v>27080.820770519262</v>
      </c>
    </row>
    <row r="72" spans="1:10">
      <c r="A72" s="2">
        <v>94</v>
      </c>
      <c r="B72" s="2">
        <v>3413300041</v>
      </c>
      <c r="C72" s="2" t="s">
        <v>372</v>
      </c>
      <c r="D72" s="3">
        <v>10</v>
      </c>
      <c r="E72" s="3">
        <v>2042</v>
      </c>
      <c r="F72" s="3">
        <v>243</v>
      </c>
      <c r="G72" s="3">
        <v>8.5</v>
      </c>
      <c r="H72" s="182">
        <v>12</v>
      </c>
      <c r="I72" s="3">
        <v>1651288</v>
      </c>
      <c r="J72" s="45">
        <f t="shared" si="2"/>
        <v>16189.098039215685</v>
      </c>
    </row>
    <row r="73" spans="1:10">
      <c r="A73" s="2">
        <v>95</v>
      </c>
      <c r="B73" s="2">
        <v>3413300066</v>
      </c>
      <c r="C73" s="2" t="s">
        <v>373</v>
      </c>
      <c r="D73" s="3">
        <v>15</v>
      </c>
      <c r="E73" s="3">
        <v>2982</v>
      </c>
      <c r="F73" s="3">
        <v>242</v>
      </c>
      <c r="G73" s="3">
        <v>12.4</v>
      </c>
      <c r="H73" s="182">
        <v>12</v>
      </c>
      <c r="I73" s="3">
        <v>1946539</v>
      </c>
      <c r="J73" s="45">
        <f t="shared" si="2"/>
        <v>13081.579301075268</v>
      </c>
    </row>
    <row r="74" spans="1:10">
      <c r="A74" s="2">
        <v>98</v>
      </c>
      <c r="B74" s="2">
        <v>3411501541</v>
      </c>
      <c r="C74" s="2" t="s">
        <v>374</v>
      </c>
      <c r="D74" s="3">
        <v>40</v>
      </c>
      <c r="E74" s="3">
        <v>8979</v>
      </c>
      <c r="F74" s="3">
        <v>261</v>
      </c>
      <c r="G74" s="3">
        <v>34.5</v>
      </c>
      <c r="H74" s="182">
        <v>12</v>
      </c>
      <c r="I74" s="3">
        <v>12607091</v>
      </c>
      <c r="J74" s="45">
        <f t="shared" si="2"/>
        <v>30451.910628019323</v>
      </c>
    </row>
    <row r="75" spans="1:10">
      <c r="A75" s="2">
        <v>99</v>
      </c>
      <c r="B75" s="2">
        <v>3411700176</v>
      </c>
      <c r="C75" s="2" t="s">
        <v>375</v>
      </c>
      <c r="D75" s="3">
        <v>10</v>
      </c>
      <c r="E75" s="3">
        <v>2461</v>
      </c>
      <c r="F75" s="3">
        <v>268</v>
      </c>
      <c r="G75" s="3">
        <v>9.1999999999999993</v>
      </c>
      <c r="H75" s="182">
        <v>12</v>
      </c>
      <c r="I75" s="3">
        <v>1445350</v>
      </c>
      <c r="J75" s="45">
        <f t="shared" si="2"/>
        <v>13091.938405797102</v>
      </c>
    </row>
    <row r="76" spans="1:10">
      <c r="A76" s="2">
        <v>100</v>
      </c>
      <c r="B76" s="2">
        <v>3411501558</v>
      </c>
      <c r="C76" s="2" t="s">
        <v>1</v>
      </c>
      <c r="D76" s="3">
        <v>20</v>
      </c>
      <c r="E76" s="3">
        <v>2702</v>
      </c>
      <c r="F76" s="3">
        <v>241</v>
      </c>
      <c r="G76" s="3">
        <v>11.299999999999999</v>
      </c>
      <c r="H76" s="182">
        <v>12</v>
      </c>
      <c r="I76" s="3">
        <v>1221707</v>
      </c>
      <c r="J76" s="45">
        <f t="shared" si="2"/>
        <v>9009.6386430678485</v>
      </c>
    </row>
    <row r="77" spans="1:10">
      <c r="A77" s="2">
        <v>102</v>
      </c>
      <c r="B77" s="2">
        <v>3411700184</v>
      </c>
      <c r="C77" s="2" t="s">
        <v>2</v>
      </c>
      <c r="D77" s="3">
        <v>10</v>
      </c>
      <c r="E77" s="3">
        <v>2161</v>
      </c>
      <c r="F77" s="3">
        <v>269</v>
      </c>
      <c r="G77" s="3">
        <v>8.1</v>
      </c>
      <c r="H77" s="182">
        <v>12</v>
      </c>
      <c r="I77" s="3">
        <v>2397151</v>
      </c>
      <c r="J77" s="45">
        <f t="shared" si="2"/>
        <v>24662.047325102885</v>
      </c>
    </row>
    <row r="78" spans="1:10">
      <c r="A78" s="2">
        <v>104</v>
      </c>
      <c r="B78" s="2">
        <v>3410205292</v>
      </c>
      <c r="C78" s="6" t="s">
        <v>3</v>
      </c>
      <c r="D78" s="3">
        <v>60</v>
      </c>
      <c r="E78" s="3">
        <v>9272</v>
      </c>
      <c r="F78" s="3">
        <v>242</v>
      </c>
      <c r="G78" s="3">
        <v>38.4</v>
      </c>
      <c r="H78" s="182">
        <v>12</v>
      </c>
      <c r="I78" s="3">
        <v>9353157</v>
      </c>
      <c r="J78" s="45">
        <f t="shared" si="2"/>
        <v>20297.649739583332</v>
      </c>
    </row>
    <row r="79" spans="1:10">
      <c r="A79" s="2">
        <v>106</v>
      </c>
      <c r="B79" s="2">
        <v>3410900413</v>
      </c>
      <c r="C79" s="2" t="s">
        <v>4</v>
      </c>
      <c r="D79" s="3">
        <v>20</v>
      </c>
      <c r="E79" s="3">
        <v>1267</v>
      </c>
      <c r="F79" s="3">
        <v>269</v>
      </c>
      <c r="G79" s="3">
        <v>4.8</v>
      </c>
      <c r="H79" s="182">
        <v>12</v>
      </c>
      <c r="I79" s="3">
        <v>583500</v>
      </c>
      <c r="J79" s="45">
        <f t="shared" si="2"/>
        <v>10130.208333333334</v>
      </c>
    </row>
    <row r="80" spans="1:10">
      <c r="A80" s="2">
        <v>107</v>
      </c>
      <c r="B80" s="2">
        <v>3413600093</v>
      </c>
      <c r="C80" s="2" t="s">
        <v>5</v>
      </c>
      <c r="D80" s="3">
        <v>50</v>
      </c>
      <c r="E80" s="3">
        <v>12883</v>
      </c>
      <c r="F80" s="3">
        <v>280</v>
      </c>
      <c r="G80" s="3">
        <v>46.1</v>
      </c>
      <c r="H80" s="182">
        <v>12</v>
      </c>
      <c r="I80" s="3">
        <v>19692923</v>
      </c>
      <c r="J80" s="45">
        <f t="shared" si="2"/>
        <v>35598.197758496019</v>
      </c>
    </row>
    <row r="81" spans="1:10">
      <c r="A81" s="2">
        <v>112</v>
      </c>
      <c r="B81" s="2">
        <v>3410205391</v>
      </c>
      <c r="C81" s="2" t="s">
        <v>7</v>
      </c>
      <c r="D81" s="3">
        <v>25</v>
      </c>
      <c r="E81" s="3">
        <v>5904</v>
      </c>
      <c r="F81" s="3">
        <v>246</v>
      </c>
      <c r="G81" s="3">
        <v>24</v>
      </c>
      <c r="H81" s="182">
        <v>12</v>
      </c>
      <c r="I81" s="3">
        <v>5221871</v>
      </c>
      <c r="J81" s="45">
        <f t="shared" si="2"/>
        <v>18131.496527777777</v>
      </c>
    </row>
    <row r="82" spans="1:10">
      <c r="A82" s="2">
        <v>113</v>
      </c>
      <c r="B82" s="2">
        <v>3410205417</v>
      </c>
      <c r="C82" s="2" t="s">
        <v>9</v>
      </c>
      <c r="D82" s="3">
        <v>20</v>
      </c>
      <c r="E82" s="3">
        <v>3613</v>
      </c>
      <c r="F82" s="3">
        <v>251</v>
      </c>
      <c r="G82" s="3">
        <v>14.4</v>
      </c>
      <c r="H82" s="182">
        <v>12</v>
      </c>
      <c r="I82" s="3">
        <v>1450000</v>
      </c>
      <c r="J82" s="45">
        <f t="shared" si="2"/>
        <v>8391.2037037037026</v>
      </c>
    </row>
    <row r="83" spans="1:10">
      <c r="A83" s="2">
        <v>114</v>
      </c>
      <c r="B83" s="2">
        <v>3410900421</v>
      </c>
      <c r="C83" s="2" t="s">
        <v>10</v>
      </c>
      <c r="D83" s="3">
        <v>24</v>
      </c>
      <c r="E83" s="3">
        <v>6322</v>
      </c>
      <c r="F83" s="3">
        <v>295</v>
      </c>
      <c r="G83" s="3">
        <v>21.5</v>
      </c>
      <c r="H83" s="182">
        <v>12</v>
      </c>
      <c r="I83" s="3">
        <v>7024384</v>
      </c>
      <c r="J83" s="45">
        <f t="shared" si="2"/>
        <v>27226.294573643409</v>
      </c>
    </row>
    <row r="84" spans="1:10">
      <c r="A84" s="2">
        <v>115</v>
      </c>
      <c r="B84" s="2">
        <v>3411100260</v>
      </c>
      <c r="C84" s="2" t="s">
        <v>11</v>
      </c>
      <c r="D84" s="3">
        <v>20</v>
      </c>
      <c r="E84" s="3">
        <v>3958</v>
      </c>
      <c r="F84" s="3">
        <v>289</v>
      </c>
      <c r="G84" s="3">
        <v>13.7</v>
      </c>
      <c r="H84" s="182">
        <v>12</v>
      </c>
      <c r="I84" s="3">
        <v>4997000</v>
      </c>
      <c r="J84" s="45">
        <f t="shared" si="2"/>
        <v>30395.377128953773</v>
      </c>
    </row>
    <row r="85" spans="1:10">
      <c r="A85" s="2">
        <v>116</v>
      </c>
      <c r="B85" s="2">
        <v>3411100534</v>
      </c>
      <c r="C85" s="2" t="s">
        <v>12</v>
      </c>
      <c r="D85" s="3">
        <v>20</v>
      </c>
      <c r="E85" s="3">
        <v>4195</v>
      </c>
      <c r="F85" s="3">
        <v>289</v>
      </c>
      <c r="G85" s="3">
        <v>14.6</v>
      </c>
      <c r="H85" s="182">
        <v>12</v>
      </c>
      <c r="I85" s="3">
        <v>4595000</v>
      </c>
      <c r="J85" s="45">
        <f t="shared" si="2"/>
        <v>26227.168949771691</v>
      </c>
    </row>
    <row r="86" spans="1:10">
      <c r="A86" s="2">
        <v>117</v>
      </c>
      <c r="B86" s="2">
        <v>3411500600</v>
      </c>
      <c r="C86" s="2" t="s">
        <v>13</v>
      </c>
      <c r="D86" s="3">
        <v>40</v>
      </c>
      <c r="E86" s="3">
        <v>10042</v>
      </c>
      <c r="F86" s="3">
        <v>269</v>
      </c>
      <c r="G86" s="3">
        <v>37.4</v>
      </c>
      <c r="H86" s="182">
        <v>12</v>
      </c>
      <c r="I86" s="3">
        <v>8431104</v>
      </c>
      <c r="J86" s="45">
        <f t="shared" si="2"/>
        <v>18785.882352941178</v>
      </c>
    </row>
    <row r="87" spans="1:10">
      <c r="A87" s="2">
        <v>118</v>
      </c>
      <c r="B87" s="2">
        <v>3411500964</v>
      </c>
      <c r="C87" s="2" t="s">
        <v>14</v>
      </c>
      <c r="D87" s="3">
        <v>24</v>
      </c>
      <c r="E87" s="3">
        <v>5715</v>
      </c>
      <c r="F87" s="3">
        <v>269</v>
      </c>
      <c r="G87" s="3">
        <v>21.3</v>
      </c>
      <c r="H87" s="182">
        <v>12</v>
      </c>
      <c r="I87" s="3">
        <v>7585363</v>
      </c>
      <c r="J87" s="45">
        <f t="shared" si="2"/>
        <v>29676.694053208135</v>
      </c>
    </row>
    <row r="88" spans="1:10">
      <c r="A88" s="2">
        <v>120</v>
      </c>
      <c r="B88" s="2">
        <v>3411501608</v>
      </c>
      <c r="C88" s="2" t="s">
        <v>16</v>
      </c>
      <c r="D88" s="3"/>
      <c r="E88" s="3"/>
      <c r="F88" s="3"/>
      <c r="G88" s="3"/>
      <c r="H88" s="182"/>
      <c r="I88" s="3"/>
      <c r="J88" s="45"/>
    </row>
    <row r="89" spans="1:10">
      <c r="A89" s="2">
        <v>121</v>
      </c>
      <c r="B89" s="2">
        <v>3411501616</v>
      </c>
      <c r="C89" s="2" t="s">
        <v>17</v>
      </c>
      <c r="D89" s="3">
        <v>20</v>
      </c>
      <c r="E89" s="3">
        <v>5344</v>
      </c>
      <c r="F89" s="3">
        <v>269</v>
      </c>
      <c r="G89" s="3">
        <v>19.900000000000002</v>
      </c>
      <c r="H89" s="182">
        <v>12</v>
      </c>
      <c r="I89" s="3">
        <v>4831655</v>
      </c>
      <c r="J89" s="45">
        <f t="shared" si="2"/>
        <v>20233.061139028472</v>
      </c>
    </row>
    <row r="90" spans="1:10">
      <c r="A90" s="2">
        <v>122</v>
      </c>
      <c r="B90" s="2">
        <v>3412100186</v>
      </c>
      <c r="C90" s="2" t="s">
        <v>18</v>
      </c>
      <c r="D90" s="3">
        <v>20</v>
      </c>
      <c r="E90" s="3">
        <v>3819</v>
      </c>
      <c r="F90" s="3">
        <v>247</v>
      </c>
      <c r="G90" s="3">
        <v>15.5</v>
      </c>
      <c r="H90" s="182">
        <v>12</v>
      </c>
      <c r="I90" s="3">
        <v>5172940</v>
      </c>
      <c r="J90" s="45">
        <f t="shared" si="2"/>
        <v>27811.505376344085</v>
      </c>
    </row>
    <row r="91" spans="1:10">
      <c r="A91" s="2">
        <v>123</v>
      </c>
      <c r="B91" s="2">
        <v>3412500559</v>
      </c>
      <c r="C91" s="2" t="s">
        <v>19</v>
      </c>
      <c r="D91" s="3">
        <v>20</v>
      </c>
      <c r="E91" s="3">
        <v>3817</v>
      </c>
      <c r="F91" s="3">
        <v>269</v>
      </c>
      <c r="G91" s="3">
        <v>14.2</v>
      </c>
      <c r="H91" s="182">
        <v>12</v>
      </c>
      <c r="I91" s="3">
        <v>4018020</v>
      </c>
      <c r="J91" s="45">
        <f t="shared" si="2"/>
        <v>23579.929577464791</v>
      </c>
    </row>
    <row r="92" spans="1:10">
      <c r="A92" s="2">
        <v>124</v>
      </c>
      <c r="B92" s="2">
        <v>3412700332</v>
      </c>
      <c r="C92" s="2" t="s">
        <v>20</v>
      </c>
      <c r="D92" s="3">
        <v>20</v>
      </c>
      <c r="E92" s="3">
        <v>2259</v>
      </c>
      <c r="F92" s="3">
        <v>246</v>
      </c>
      <c r="G92" s="3">
        <v>9.1999999999999993</v>
      </c>
      <c r="H92" s="182">
        <v>12</v>
      </c>
      <c r="I92" s="3">
        <v>3412586</v>
      </c>
      <c r="J92" s="45">
        <f t="shared" si="2"/>
        <v>30911.105072463772</v>
      </c>
    </row>
    <row r="93" spans="1:10">
      <c r="A93" s="2">
        <v>126</v>
      </c>
      <c r="B93" s="2">
        <v>3413200084</v>
      </c>
      <c r="C93" s="2" t="s">
        <v>21</v>
      </c>
      <c r="D93" s="3">
        <v>15</v>
      </c>
      <c r="E93" s="3">
        <v>3495</v>
      </c>
      <c r="F93" s="3">
        <v>251</v>
      </c>
      <c r="G93" s="3">
        <v>14</v>
      </c>
      <c r="H93" s="182">
        <v>12</v>
      </c>
      <c r="I93" s="3">
        <v>2613520</v>
      </c>
      <c r="J93" s="45">
        <f t="shared" si="2"/>
        <v>15556.666666666666</v>
      </c>
    </row>
    <row r="94" spans="1:10">
      <c r="A94" s="2">
        <v>127</v>
      </c>
      <c r="B94" s="2">
        <v>3410900439</v>
      </c>
      <c r="C94" s="2" t="s">
        <v>22</v>
      </c>
      <c r="D94" s="3">
        <v>20</v>
      </c>
      <c r="E94" s="3">
        <v>2943</v>
      </c>
      <c r="F94" s="3">
        <v>254</v>
      </c>
      <c r="G94" s="3">
        <v>11.6</v>
      </c>
      <c r="H94" s="182">
        <v>12</v>
      </c>
      <c r="I94" s="3">
        <v>2186775</v>
      </c>
      <c r="J94" s="45">
        <f t="shared" si="2"/>
        <v>15709.590517241379</v>
      </c>
    </row>
    <row r="95" spans="1:10">
      <c r="A95" s="2">
        <v>129</v>
      </c>
      <c r="B95" s="2">
        <v>3410205680</v>
      </c>
      <c r="C95" s="2" t="s">
        <v>459</v>
      </c>
      <c r="D95" s="3">
        <v>20</v>
      </c>
      <c r="E95" s="3">
        <v>2987</v>
      </c>
      <c r="F95" s="3">
        <v>305</v>
      </c>
      <c r="G95" s="3">
        <v>9.7999999999999989</v>
      </c>
      <c r="H95" s="182">
        <v>12</v>
      </c>
      <c r="I95" s="3">
        <v>1935410</v>
      </c>
      <c r="J95" s="45">
        <f t="shared" si="2"/>
        <v>16457.568027210884</v>
      </c>
    </row>
    <row r="96" spans="1:10">
      <c r="A96" s="2">
        <v>130</v>
      </c>
      <c r="B96" s="2">
        <v>3410900256</v>
      </c>
      <c r="C96" s="2" t="s">
        <v>24</v>
      </c>
      <c r="D96" s="3">
        <v>34</v>
      </c>
      <c r="E96" s="3">
        <v>6472</v>
      </c>
      <c r="F96" s="3">
        <v>261</v>
      </c>
      <c r="G96" s="3">
        <v>24.8</v>
      </c>
      <c r="H96" s="182">
        <v>12</v>
      </c>
      <c r="I96" s="3">
        <v>2406720</v>
      </c>
      <c r="J96" s="45">
        <f t="shared" si="2"/>
        <v>8087.0967741935483</v>
      </c>
    </row>
    <row r="97" spans="1:10">
      <c r="A97" s="2">
        <v>131</v>
      </c>
      <c r="B97" s="2">
        <v>3411501103</v>
      </c>
      <c r="C97" s="2" t="s">
        <v>25</v>
      </c>
      <c r="D97" s="3">
        <v>20</v>
      </c>
      <c r="E97" s="3">
        <v>6038</v>
      </c>
      <c r="F97" s="3">
        <v>266</v>
      </c>
      <c r="G97" s="3">
        <v>22.700000000000003</v>
      </c>
      <c r="H97" s="182">
        <v>12</v>
      </c>
      <c r="I97" s="3">
        <v>4324439</v>
      </c>
      <c r="J97" s="45">
        <f t="shared" si="2"/>
        <v>15875.326725403816</v>
      </c>
    </row>
    <row r="98" spans="1:10">
      <c r="A98" s="2">
        <v>132</v>
      </c>
      <c r="B98" s="2">
        <v>3410500817</v>
      </c>
      <c r="C98" s="2" t="s">
        <v>26</v>
      </c>
      <c r="D98" s="3"/>
      <c r="E98" s="3"/>
      <c r="F98" s="3"/>
      <c r="G98" s="3"/>
      <c r="H98" s="182"/>
      <c r="I98" s="3"/>
      <c r="J98" s="45"/>
    </row>
    <row r="99" spans="1:10">
      <c r="A99" s="2">
        <v>133</v>
      </c>
      <c r="B99" s="2">
        <v>3411501145</v>
      </c>
      <c r="C99" s="2" t="s">
        <v>27</v>
      </c>
      <c r="D99" s="3">
        <v>16</v>
      </c>
      <c r="E99" s="3">
        <v>3848</v>
      </c>
      <c r="F99" s="3">
        <v>239</v>
      </c>
      <c r="G99" s="3">
        <v>16.200000000000003</v>
      </c>
      <c r="H99" s="182">
        <v>12</v>
      </c>
      <c r="I99" s="3">
        <v>3996510</v>
      </c>
      <c r="J99" s="45">
        <f t="shared" si="2"/>
        <v>20558.179012345678</v>
      </c>
    </row>
    <row r="100" spans="1:10">
      <c r="A100" s="2">
        <v>134</v>
      </c>
      <c r="B100" s="2">
        <v>3411501657</v>
      </c>
      <c r="C100" s="2" t="s">
        <v>28</v>
      </c>
      <c r="D100" s="3">
        <v>20</v>
      </c>
      <c r="E100" s="3">
        <v>6847</v>
      </c>
      <c r="F100" s="3">
        <v>313</v>
      </c>
      <c r="G100" s="3">
        <v>21.900000000000002</v>
      </c>
      <c r="H100" s="182">
        <v>12</v>
      </c>
      <c r="I100" s="3">
        <v>5576880</v>
      </c>
      <c r="J100" s="45">
        <f t="shared" si="2"/>
        <v>21221.004566210042</v>
      </c>
    </row>
    <row r="101" spans="1:10">
      <c r="A101" s="2">
        <v>135</v>
      </c>
      <c r="B101" s="2">
        <v>3411901048</v>
      </c>
      <c r="C101" s="2" t="s">
        <v>29</v>
      </c>
      <c r="D101" s="3">
        <v>20</v>
      </c>
      <c r="E101" s="3">
        <v>6232</v>
      </c>
      <c r="F101" s="3">
        <v>361</v>
      </c>
      <c r="G101" s="3">
        <v>17.3</v>
      </c>
      <c r="H101" s="182">
        <v>12</v>
      </c>
      <c r="I101" s="3">
        <v>7916060</v>
      </c>
      <c r="J101" s="45">
        <f t="shared" si="2"/>
        <v>38131.310211946045</v>
      </c>
    </row>
    <row r="102" spans="1:10">
      <c r="A102" s="2">
        <v>137</v>
      </c>
      <c r="B102" s="2">
        <v>3411100179</v>
      </c>
      <c r="C102" s="2" t="s">
        <v>30</v>
      </c>
      <c r="D102" s="3">
        <v>17</v>
      </c>
      <c r="E102" s="3">
        <v>5038</v>
      </c>
      <c r="F102" s="3">
        <v>305</v>
      </c>
      <c r="G102" s="3">
        <v>16.600000000000001</v>
      </c>
      <c r="H102" s="182">
        <v>12</v>
      </c>
      <c r="I102" s="3">
        <v>6416212</v>
      </c>
      <c r="J102" s="45">
        <f t="shared" si="2"/>
        <v>32209.899598393571</v>
      </c>
    </row>
    <row r="103" spans="1:10">
      <c r="A103" s="2">
        <v>139</v>
      </c>
      <c r="B103" s="2">
        <v>3413600119</v>
      </c>
      <c r="C103" s="2" t="s">
        <v>31</v>
      </c>
      <c r="D103" s="3">
        <v>50</v>
      </c>
      <c r="E103" s="3">
        <v>13407</v>
      </c>
      <c r="F103" s="3">
        <v>280</v>
      </c>
      <c r="G103" s="3">
        <v>47.9</v>
      </c>
      <c r="H103" s="182">
        <v>12</v>
      </c>
      <c r="I103" s="3">
        <v>20166472</v>
      </c>
      <c r="J103" s="45">
        <f t="shared" si="2"/>
        <v>35084.328462073761</v>
      </c>
    </row>
    <row r="104" spans="1:10">
      <c r="A104" s="2">
        <v>140</v>
      </c>
      <c r="B104" s="2">
        <v>3413600135</v>
      </c>
      <c r="C104" s="2" t="s">
        <v>33</v>
      </c>
      <c r="D104" s="3">
        <v>30</v>
      </c>
      <c r="E104" s="3">
        <v>6357</v>
      </c>
      <c r="F104" s="3">
        <v>280</v>
      </c>
      <c r="G104" s="3">
        <v>22.8</v>
      </c>
      <c r="H104" s="182">
        <v>12</v>
      </c>
      <c r="I104" s="3">
        <v>12200609</v>
      </c>
      <c r="J104" s="45">
        <f t="shared" si="2"/>
        <v>44592.869152046776</v>
      </c>
    </row>
    <row r="105" spans="1:10">
      <c r="A105" s="2">
        <v>141</v>
      </c>
      <c r="B105" s="2">
        <v>3410101004</v>
      </c>
      <c r="C105" s="2" t="s">
        <v>34</v>
      </c>
      <c r="D105" s="3">
        <v>57</v>
      </c>
      <c r="E105" s="3">
        <v>11823</v>
      </c>
      <c r="F105" s="3">
        <v>264</v>
      </c>
      <c r="G105" s="3">
        <v>44.800000000000004</v>
      </c>
      <c r="H105" s="182">
        <v>12</v>
      </c>
      <c r="I105" s="3">
        <v>8389192</v>
      </c>
      <c r="J105" s="45">
        <f t="shared" si="2"/>
        <v>15604.89583333333</v>
      </c>
    </row>
    <row r="106" spans="1:10">
      <c r="A106" s="2">
        <v>142</v>
      </c>
      <c r="B106" s="2">
        <v>3410101244</v>
      </c>
      <c r="C106" s="2" t="s">
        <v>35</v>
      </c>
      <c r="D106" s="3">
        <v>40</v>
      </c>
      <c r="E106" s="3">
        <v>8944</v>
      </c>
      <c r="F106" s="3">
        <v>251</v>
      </c>
      <c r="G106" s="3">
        <v>35.700000000000003</v>
      </c>
      <c r="H106" s="182">
        <v>12</v>
      </c>
      <c r="I106" s="3">
        <v>12303820</v>
      </c>
      <c r="J106" s="45">
        <f t="shared" si="2"/>
        <v>28720.401493930902</v>
      </c>
    </row>
    <row r="107" spans="1:10">
      <c r="A107" s="2">
        <v>143</v>
      </c>
      <c r="B107" s="2">
        <v>3410101905</v>
      </c>
      <c r="C107" s="2" t="s">
        <v>36</v>
      </c>
      <c r="D107" s="3">
        <v>10</v>
      </c>
      <c r="E107" s="3">
        <v>2133</v>
      </c>
      <c r="F107" s="3">
        <v>249</v>
      </c>
      <c r="G107" s="3">
        <v>8.6</v>
      </c>
      <c r="H107" s="182">
        <v>12</v>
      </c>
      <c r="I107" s="3">
        <v>1974805</v>
      </c>
      <c r="J107" s="45">
        <f t="shared" si="2"/>
        <v>19135.707364341088</v>
      </c>
    </row>
    <row r="108" spans="1:10">
      <c r="A108" s="2">
        <v>144</v>
      </c>
      <c r="B108" s="2">
        <v>3410103000</v>
      </c>
      <c r="C108" s="2" t="s">
        <v>37</v>
      </c>
      <c r="D108" s="3">
        <v>30</v>
      </c>
      <c r="E108" s="3">
        <v>6985</v>
      </c>
      <c r="F108" s="3">
        <v>250</v>
      </c>
      <c r="G108" s="3">
        <v>28</v>
      </c>
      <c r="H108" s="182">
        <v>12</v>
      </c>
      <c r="I108" s="3">
        <v>7312700</v>
      </c>
      <c r="J108" s="45">
        <f t="shared" si="2"/>
        <v>21763.988095238095</v>
      </c>
    </row>
    <row r="109" spans="1:10">
      <c r="A109" s="2">
        <v>146</v>
      </c>
      <c r="B109" s="2">
        <v>3410106284</v>
      </c>
      <c r="C109" s="2" t="s">
        <v>460</v>
      </c>
      <c r="D109" s="3">
        <v>20</v>
      </c>
      <c r="E109" s="3">
        <v>3589</v>
      </c>
      <c r="F109" s="3">
        <v>240</v>
      </c>
      <c r="G109" s="3">
        <v>15</v>
      </c>
      <c r="H109" s="182">
        <v>12</v>
      </c>
      <c r="I109" s="3">
        <v>4173540</v>
      </c>
      <c r="J109" s="45">
        <f t="shared" si="2"/>
        <v>23186.333333333332</v>
      </c>
    </row>
    <row r="110" spans="1:10">
      <c r="A110" s="2">
        <v>147</v>
      </c>
      <c r="B110" s="2">
        <v>3410106318</v>
      </c>
      <c r="C110" s="2" t="s">
        <v>38</v>
      </c>
      <c r="D110" s="3">
        <v>30</v>
      </c>
      <c r="E110" s="3">
        <v>3996</v>
      </c>
      <c r="F110" s="3">
        <v>244</v>
      </c>
      <c r="G110" s="3">
        <v>16.400000000000002</v>
      </c>
      <c r="H110" s="182">
        <v>12</v>
      </c>
      <c r="I110" s="3">
        <v>3427308</v>
      </c>
      <c r="J110" s="45">
        <f t="shared" si="2"/>
        <v>17415.182926829268</v>
      </c>
    </row>
    <row r="111" spans="1:10">
      <c r="A111" s="2">
        <v>148</v>
      </c>
      <c r="B111" s="2">
        <v>3410206191</v>
      </c>
      <c r="C111" s="2" t="s">
        <v>39</v>
      </c>
      <c r="D111" s="3">
        <v>20</v>
      </c>
      <c r="E111" s="3">
        <v>4559</v>
      </c>
      <c r="F111" s="3">
        <v>259</v>
      </c>
      <c r="G111" s="3">
        <v>17.700000000000003</v>
      </c>
      <c r="H111" s="182">
        <v>12</v>
      </c>
      <c r="I111" s="3">
        <v>1273740</v>
      </c>
      <c r="J111" s="45">
        <f t="shared" si="2"/>
        <v>5996.8926553672309</v>
      </c>
    </row>
    <row r="112" spans="1:10">
      <c r="A112" s="2">
        <v>149</v>
      </c>
      <c r="B112" s="2">
        <v>3410206217</v>
      </c>
      <c r="C112" s="2" t="s">
        <v>40</v>
      </c>
      <c r="D112" s="3">
        <v>20</v>
      </c>
      <c r="E112" s="3">
        <v>2933</v>
      </c>
      <c r="F112" s="3">
        <v>253</v>
      </c>
      <c r="G112" s="3">
        <v>11.6</v>
      </c>
      <c r="H112" s="182">
        <v>12</v>
      </c>
      <c r="I112" s="3">
        <v>2192977</v>
      </c>
      <c r="J112" s="45">
        <f t="shared" si="2"/>
        <v>15754.145114942528</v>
      </c>
    </row>
    <row r="113" spans="1:10">
      <c r="A113" s="2">
        <v>150</v>
      </c>
      <c r="B113" s="2">
        <v>3410206225</v>
      </c>
      <c r="C113" s="2" t="s">
        <v>42</v>
      </c>
      <c r="D113" s="3">
        <v>10</v>
      </c>
      <c r="E113" s="3">
        <v>1986</v>
      </c>
      <c r="F113" s="3">
        <v>244</v>
      </c>
      <c r="G113" s="3">
        <v>8.1999999999999993</v>
      </c>
      <c r="H113" s="182">
        <v>12</v>
      </c>
      <c r="I113" s="3">
        <v>1523440</v>
      </c>
      <c r="J113" s="45">
        <f t="shared" si="2"/>
        <v>15482.113821138213</v>
      </c>
    </row>
    <row r="114" spans="1:10">
      <c r="A114" s="2">
        <v>151</v>
      </c>
      <c r="B114" s="2">
        <v>3410206233</v>
      </c>
      <c r="C114" s="2" t="s">
        <v>43</v>
      </c>
      <c r="D114" s="3"/>
      <c r="E114" s="3"/>
      <c r="F114" s="3"/>
      <c r="G114" s="3"/>
      <c r="H114" s="182"/>
      <c r="I114" s="3"/>
      <c r="J114" s="45"/>
    </row>
    <row r="115" spans="1:10">
      <c r="A115" s="2">
        <v>152</v>
      </c>
      <c r="B115" s="2">
        <v>3410206258</v>
      </c>
      <c r="C115" s="2" t="s">
        <v>44</v>
      </c>
      <c r="D115" s="3">
        <v>20</v>
      </c>
      <c r="E115" s="3">
        <v>2106</v>
      </c>
      <c r="F115" s="3">
        <v>299</v>
      </c>
      <c r="G115" s="3">
        <v>7.1</v>
      </c>
      <c r="H115" s="182">
        <v>12</v>
      </c>
      <c r="I115" s="3">
        <v>1603296</v>
      </c>
      <c r="J115" s="45">
        <f t="shared" si="2"/>
        <v>18818.028169014087</v>
      </c>
    </row>
    <row r="116" spans="1:10">
      <c r="A116" s="2">
        <v>153</v>
      </c>
      <c r="B116" s="2">
        <v>3410206274</v>
      </c>
      <c r="C116" s="2" t="s">
        <v>45</v>
      </c>
      <c r="D116" s="3">
        <v>60</v>
      </c>
      <c r="E116" s="3">
        <v>14302</v>
      </c>
      <c r="F116" s="3">
        <v>253</v>
      </c>
      <c r="G116" s="3">
        <v>56.6</v>
      </c>
      <c r="H116" s="182">
        <v>12</v>
      </c>
      <c r="I116" s="3">
        <v>12665264</v>
      </c>
      <c r="J116" s="45">
        <f t="shared" si="2"/>
        <v>18647.326266195523</v>
      </c>
    </row>
    <row r="117" spans="1:10">
      <c r="A117" s="2">
        <v>154</v>
      </c>
      <c r="B117" s="2">
        <v>3410500239</v>
      </c>
      <c r="C117" s="2" t="s">
        <v>46</v>
      </c>
      <c r="D117" s="3">
        <v>27</v>
      </c>
      <c r="E117" s="3">
        <v>4828</v>
      </c>
      <c r="F117" s="3">
        <v>290</v>
      </c>
      <c r="G117" s="3">
        <v>16.700000000000003</v>
      </c>
      <c r="H117" s="182">
        <v>12</v>
      </c>
      <c r="I117" s="3">
        <v>2355870</v>
      </c>
      <c r="J117" s="45">
        <f t="shared" si="2"/>
        <v>11755.838323353293</v>
      </c>
    </row>
    <row r="118" spans="1:10">
      <c r="A118" s="2">
        <v>155</v>
      </c>
      <c r="B118" s="2">
        <v>3410500247</v>
      </c>
      <c r="C118" s="2" t="s">
        <v>47</v>
      </c>
      <c r="D118" s="3">
        <v>27</v>
      </c>
      <c r="E118" s="3">
        <v>6170</v>
      </c>
      <c r="F118" s="3">
        <v>289</v>
      </c>
      <c r="G118" s="3">
        <v>21.400000000000002</v>
      </c>
      <c r="H118" s="182">
        <v>12</v>
      </c>
      <c r="I118" s="3">
        <v>3844292</v>
      </c>
      <c r="J118" s="45">
        <f t="shared" si="2"/>
        <v>14969.984423676011</v>
      </c>
    </row>
    <row r="119" spans="1:10">
      <c r="A119" s="2">
        <v>156</v>
      </c>
      <c r="B119" s="2">
        <v>3410500353</v>
      </c>
      <c r="C119" s="2" t="s">
        <v>48</v>
      </c>
      <c r="D119" s="3">
        <v>52</v>
      </c>
      <c r="E119" s="3">
        <v>3422</v>
      </c>
      <c r="F119" s="3">
        <v>240</v>
      </c>
      <c r="G119" s="3">
        <v>14.299999999999999</v>
      </c>
      <c r="H119" s="182">
        <v>12</v>
      </c>
      <c r="I119" s="3">
        <v>1752189</v>
      </c>
      <c r="J119" s="45">
        <f t="shared" si="2"/>
        <v>10210.89160839161</v>
      </c>
    </row>
    <row r="120" spans="1:10">
      <c r="A120" s="2">
        <v>157</v>
      </c>
      <c r="B120" s="2">
        <v>3410500825</v>
      </c>
      <c r="C120" s="2" t="s">
        <v>49</v>
      </c>
      <c r="D120" s="3">
        <v>40</v>
      </c>
      <c r="E120" s="3">
        <v>7552</v>
      </c>
      <c r="F120" s="3">
        <v>259</v>
      </c>
      <c r="G120" s="3">
        <v>29.200000000000003</v>
      </c>
      <c r="H120" s="182">
        <v>12</v>
      </c>
      <c r="I120" s="3">
        <v>14753780</v>
      </c>
      <c r="J120" s="45">
        <f t="shared" si="2"/>
        <v>42105.536529680357</v>
      </c>
    </row>
    <row r="121" spans="1:10">
      <c r="A121" s="2">
        <v>158</v>
      </c>
      <c r="B121" s="2">
        <v>3410500833</v>
      </c>
      <c r="C121" s="2" t="s">
        <v>50</v>
      </c>
      <c r="D121" s="3">
        <v>14</v>
      </c>
      <c r="E121" s="3">
        <v>2843</v>
      </c>
      <c r="F121" s="3">
        <v>279</v>
      </c>
      <c r="G121" s="3">
        <v>10.199999999999999</v>
      </c>
      <c r="H121" s="182">
        <v>12</v>
      </c>
      <c r="I121" s="3">
        <v>4055750</v>
      </c>
      <c r="J121" s="45">
        <f t="shared" si="2"/>
        <v>33135.21241830066</v>
      </c>
    </row>
    <row r="122" spans="1:10">
      <c r="A122" s="2">
        <v>159</v>
      </c>
      <c r="B122" s="2">
        <v>3410500841</v>
      </c>
      <c r="C122" s="6" t="s">
        <v>51</v>
      </c>
      <c r="D122" s="3">
        <v>17</v>
      </c>
      <c r="E122" s="3">
        <v>2157</v>
      </c>
      <c r="F122" s="3">
        <v>274</v>
      </c>
      <c r="G122" s="3">
        <v>7.8999999999999995</v>
      </c>
      <c r="H122" s="182">
        <v>12</v>
      </c>
      <c r="I122" s="3">
        <v>4491142</v>
      </c>
      <c r="J122" s="45">
        <f t="shared" si="2"/>
        <v>47374.915611814351</v>
      </c>
    </row>
    <row r="123" spans="1:10">
      <c r="A123" s="2">
        <v>160</v>
      </c>
      <c r="B123" s="2">
        <v>3410700185</v>
      </c>
      <c r="C123" s="2" t="s">
        <v>716</v>
      </c>
      <c r="D123" s="3">
        <v>20</v>
      </c>
      <c r="E123" s="3">
        <v>3478</v>
      </c>
      <c r="F123" s="3">
        <v>269</v>
      </c>
      <c r="G123" s="3">
        <v>13</v>
      </c>
      <c r="H123" s="182">
        <v>12</v>
      </c>
      <c r="I123" s="3">
        <v>4140152</v>
      </c>
      <c r="J123" s="45">
        <f t="shared" si="2"/>
        <v>26539.435897435895</v>
      </c>
    </row>
    <row r="124" spans="1:10">
      <c r="A124" s="2">
        <v>162</v>
      </c>
      <c r="B124" s="2">
        <v>3411501780</v>
      </c>
      <c r="C124" s="2" t="s">
        <v>53</v>
      </c>
      <c r="D124" s="3">
        <v>40</v>
      </c>
      <c r="E124" s="3">
        <v>3144</v>
      </c>
      <c r="F124" s="3">
        <v>236</v>
      </c>
      <c r="G124" s="3">
        <v>13.4</v>
      </c>
      <c r="H124" s="182">
        <v>12</v>
      </c>
      <c r="I124" s="3">
        <v>2429560</v>
      </c>
      <c r="J124" s="45">
        <f t="shared" si="2"/>
        <v>15109.203980099503</v>
      </c>
    </row>
    <row r="125" spans="1:10">
      <c r="A125" s="2">
        <v>164</v>
      </c>
      <c r="B125" s="2">
        <v>3411501814</v>
      </c>
      <c r="C125" s="2" t="s">
        <v>54</v>
      </c>
      <c r="D125" s="3">
        <v>20</v>
      </c>
      <c r="E125" s="3">
        <v>5316</v>
      </c>
      <c r="F125" s="3">
        <v>265</v>
      </c>
      <c r="G125" s="3">
        <v>20.100000000000001</v>
      </c>
      <c r="H125" s="182">
        <v>12</v>
      </c>
      <c r="I125" s="3">
        <v>9490814</v>
      </c>
      <c r="J125" s="45">
        <f t="shared" si="2"/>
        <v>39348.316749585407</v>
      </c>
    </row>
    <row r="126" spans="1:10">
      <c r="A126" s="2">
        <v>165</v>
      </c>
      <c r="B126" s="2">
        <v>3411501822</v>
      </c>
      <c r="C126" s="2" t="s">
        <v>55</v>
      </c>
      <c r="D126" s="3">
        <v>20</v>
      </c>
      <c r="E126" s="3">
        <v>4083</v>
      </c>
      <c r="F126" s="3">
        <v>308</v>
      </c>
      <c r="G126" s="3">
        <v>13.299999999999999</v>
      </c>
      <c r="H126" s="182">
        <v>12</v>
      </c>
      <c r="I126" s="3">
        <v>4059296</v>
      </c>
      <c r="J126" s="45">
        <f t="shared" si="2"/>
        <v>25434.185463659149</v>
      </c>
    </row>
    <row r="127" spans="1:10">
      <c r="A127" s="2">
        <v>166</v>
      </c>
      <c r="B127" s="2">
        <v>3412700365</v>
      </c>
      <c r="C127" s="2" t="s">
        <v>56</v>
      </c>
      <c r="D127" s="3">
        <v>30</v>
      </c>
      <c r="E127" s="3">
        <v>5510</v>
      </c>
      <c r="F127" s="3">
        <v>243</v>
      </c>
      <c r="G127" s="3">
        <v>22.700000000000003</v>
      </c>
      <c r="H127" s="182">
        <v>12</v>
      </c>
      <c r="I127" s="3">
        <v>5157270</v>
      </c>
      <c r="J127" s="45">
        <f t="shared" si="2"/>
        <v>18932.709251101322</v>
      </c>
    </row>
    <row r="128" spans="1:10">
      <c r="A128" s="2">
        <v>167</v>
      </c>
      <c r="B128" s="2">
        <v>3413200092</v>
      </c>
      <c r="C128" s="2" t="s">
        <v>57</v>
      </c>
      <c r="D128" s="3">
        <v>20</v>
      </c>
      <c r="E128" s="3">
        <v>2955</v>
      </c>
      <c r="F128" s="3">
        <v>250</v>
      </c>
      <c r="G128" s="3">
        <v>11.9</v>
      </c>
      <c r="H128" s="182">
        <v>12</v>
      </c>
      <c r="I128" s="3">
        <v>1718310</v>
      </c>
      <c r="J128" s="45">
        <f t="shared" si="2"/>
        <v>12032.98319327731</v>
      </c>
    </row>
    <row r="129" spans="1:10">
      <c r="A129" s="2">
        <v>169</v>
      </c>
      <c r="B129" s="2">
        <v>3413600101</v>
      </c>
      <c r="C129" s="2" t="s">
        <v>58</v>
      </c>
      <c r="D129" s="3">
        <v>30</v>
      </c>
      <c r="E129" s="3">
        <v>7091</v>
      </c>
      <c r="F129" s="3">
        <v>280</v>
      </c>
      <c r="G129" s="3">
        <v>25.400000000000002</v>
      </c>
      <c r="H129" s="182">
        <v>12</v>
      </c>
      <c r="I129" s="3">
        <v>14791826</v>
      </c>
      <c r="J129" s="45">
        <f t="shared" si="2"/>
        <v>48529.612860892383</v>
      </c>
    </row>
    <row r="130" spans="1:10">
      <c r="A130" s="2">
        <v>171</v>
      </c>
      <c r="B130" s="2">
        <v>3413900055</v>
      </c>
      <c r="C130" s="2" t="s">
        <v>60</v>
      </c>
      <c r="D130" s="3">
        <v>20</v>
      </c>
      <c r="E130" s="3">
        <v>5134</v>
      </c>
      <c r="F130" s="3">
        <v>269</v>
      </c>
      <c r="G130" s="3">
        <v>19.100000000000001</v>
      </c>
      <c r="H130" s="182">
        <v>12</v>
      </c>
      <c r="I130" s="3">
        <v>6431680</v>
      </c>
      <c r="J130" s="45">
        <f t="shared" ref="J130:J193" si="3">IF(AND(I130&gt;0,G130&gt;0,H130&gt;0),I130/G130/H130,0)</f>
        <v>28061.431064572422</v>
      </c>
    </row>
    <row r="131" spans="1:10">
      <c r="A131" s="2">
        <v>172</v>
      </c>
      <c r="B131" s="2">
        <v>3410207140</v>
      </c>
      <c r="C131" s="2" t="s">
        <v>61</v>
      </c>
      <c r="D131" s="3">
        <v>20</v>
      </c>
      <c r="E131" s="3">
        <v>5488</v>
      </c>
      <c r="F131" s="3">
        <v>268</v>
      </c>
      <c r="G131" s="3">
        <v>20.5</v>
      </c>
      <c r="H131" s="182">
        <v>12</v>
      </c>
      <c r="I131" s="3">
        <v>2869100</v>
      </c>
      <c r="J131" s="45">
        <f t="shared" si="3"/>
        <v>11663.008130081302</v>
      </c>
    </row>
    <row r="132" spans="1:10">
      <c r="A132" s="2">
        <v>173</v>
      </c>
      <c r="B132" s="2">
        <v>3410900462</v>
      </c>
      <c r="C132" s="2" t="s">
        <v>62</v>
      </c>
      <c r="D132" s="3">
        <v>20</v>
      </c>
      <c r="E132" s="3">
        <v>4425</v>
      </c>
      <c r="F132" s="3">
        <v>269</v>
      </c>
      <c r="G132" s="3">
        <v>16.5</v>
      </c>
      <c r="H132" s="182">
        <v>12</v>
      </c>
      <c r="I132" s="3">
        <v>4972580</v>
      </c>
      <c r="J132" s="45">
        <f t="shared" si="3"/>
        <v>25114.040404040406</v>
      </c>
    </row>
    <row r="133" spans="1:10">
      <c r="A133" s="2">
        <v>175</v>
      </c>
      <c r="B133" s="2">
        <v>3413205075</v>
      </c>
      <c r="C133" s="2" t="s">
        <v>63</v>
      </c>
      <c r="D133" s="3">
        <v>20</v>
      </c>
      <c r="E133" s="3">
        <v>5024</v>
      </c>
      <c r="F133" s="3">
        <v>280</v>
      </c>
      <c r="G133" s="3">
        <v>18</v>
      </c>
      <c r="H133" s="182">
        <v>12</v>
      </c>
      <c r="I133" s="3">
        <v>8401759</v>
      </c>
      <c r="J133" s="45">
        <f t="shared" si="3"/>
        <v>38897.032407407409</v>
      </c>
    </row>
    <row r="134" spans="1:10">
      <c r="A134" s="2">
        <v>177</v>
      </c>
      <c r="B134" s="2">
        <v>3411501947</v>
      </c>
      <c r="C134" s="2" t="s">
        <v>64</v>
      </c>
      <c r="D134" s="3">
        <v>20</v>
      </c>
      <c r="E134" s="3">
        <v>4687</v>
      </c>
      <c r="F134" s="3">
        <v>292</v>
      </c>
      <c r="G134" s="3">
        <v>16.100000000000001</v>
      </c>
      <c r="H134" s="182">
        <v>12</v>
      </c>
      <c r="I134" s="3">
        <v>4336850</v>
      </c>
      <c r="J134" s="45">
        <f t="shared" si="3"/>
        <v>22447.46376811594</v>
      </c>
    </row>
    <row r="135" spans="1:10">
      <c r="A135" s="2">
        <v>178</v>
      </c>
      <c r="B135" s="2">
        <v>3411501954</v>
      </c>
      <c r="C135" s="2" t="s">
        <v>65</v>
      </c>
      <c r="D135" s="3">
        <v>20</v>
      </c>
      <c r="E135" s="3">
        <v>4713</v>
      </c>
      <c r="F135" s="3">
        <v>290</v>
      </c>
      <c r="G135" s="3">
        <v>16.3</v>
      </c>
      <c r="H135" s="182">
        <v>12</v>
      </c>
      <c r="I135" s="3">
        <v>8782880</v>
      </c>
      <c r="J135" s="45">
        <f t="shared" si="3"/>
        <v>44902.249488752561</v>
      </c>
    </row>
    <row r="136" spans="1:10">
      <c r="A136" s="2">
        <v>179</v>
      </c>
      <c r="B136" s="2">
        <v>3410107282</v>
      </c>
      <c r="C136" s="2" t="s">
        <v>66</v>
      </c>
      <c r="D136" s="3">
        <v>20</v>
      </c>
      <c r="E136" s="3">
        <v>2905</v>
      </c>
      <c r="F136" s="3">
        <v>244</v>
      </c>
      <c r="G136" s="3">
        <v>12</v>
      </c>
      <c r="H136" s="182">
        <v>12</v>
      </c>
      <c r="I136" s="3">
        <v>2789082</v>
      </c>
      <c r="J136" s="45">
        <f t="shared" si="3"/>
        <v>19368.625</v>
      </c>
    </row>
    <row r="137" spans="1:10">
      <c r="A137" s="2">
        <v>180</v>
      </c>
      <c r="B137" s="2">
        <v>3411700168</v>
      </c>
      <c r="C137" s="2" t="s">
        <v>68</v>
      </c>
      <c r="D137" s="3">
        <v>14</v>
      </c>
      <c r="E137" s="3">
        <v>4638</v>
      </c>
      <c r="F137" s="3">
        <v>269</v>
      </c>
      <c r="G137" s="3">
        <v>17.3</v>
      </c>
      <c r="H137" s="182">
        <v>12</v>
      </c>
      <c r="I137" s="3">
        <v>3783930</v>
      </c>
      <c r="J137" s="45">
        <f t="shared" si="3"/>
        <v>18227.023121387283</v>
      </c>
    </row>
    <row r="138" spans="1:10">
      <c r="A138" s="2">
        <v>181</v>
      </c>
      <c r="B138" s="2">
        <v>3410107472</v>
      </c>
      <c r="C138" s="2" t="s">
        <v>69</v>
      </c>
      <c r="D138" s="3">
        <v>20</v>
      </c>
      <c r="E138" s="3">
        <v>3469</v>
      </c>
      <c r="F138" s="3">
        <v>269</v>
      </c>
      <c r="G138" s="3">
        <v>12.9</v>
      </c>
      <c r="H138" s="182">
        <v>12</v>
      </c>
      <c r="I138" s="3">
        <v>3891400</v>
      </c>
      <c r="J138" s="45">
        <f t="shared" si="3"/>
        <v>25138.242894056846</v>
      </c>
    </row>
    <row r="139" spans="1:10">
      <c r="A139" s="2">
        <v>183</v>
      </c>
      <c r="B139" s="2">
        <v>3411100567</v>
      </c>
      <c r="C139" s="2" t="s">
        <v>70</v>
      </c>
      <c r="D139" s="3">
        <v>20</v>
      </c>
      <c r="E139" s="3">
        <v>5165</v>
      </c>
      <c r="F139" s="3">
        <v>364</v>
      </c>
      <c r="G139" s="3">
        <v>14.2</v>
      </c>
      <c r="H139" s="182">
        <v>12</v>
      </c>
      <c r="I139" s="3">
        <v>10451189</v>
      </c>
      <c r="J139" s="45">
        <f t="shared" si="3"/>
        <v>61333.268779342725</v>
      </c>
    </row>
    <row r="140" spans="1:10">
      <c r="A140" s="2">
        <v>184</v>
      </c>
      <c r="B140" s="2">
        <v>3411501988</v>
      </c>
      <c r="C140" s="2" t="s">
        <v>71</v>
      </c>
      <c r="D140" s="3">
        <v>20</v>
      </c>
      <c r="E140" s="3">
        <v>4373</v>
      </c>
      <c r="F140" s="3">
        <v>239</v>
      </c>
      <c r="G140" s="3">
        <v>18.3</v>
      </c>
      <c r="H140" s="182">
        <v>12</v>
      </c>
      <c r="I140" s="3">
        <v>6598756</v>
      </c>
      <c r="J140" s="45">
        <f t="shared" si="3"/>
        <v>30048.979963570124</v>
      </c>
    </row>
    <row r="141" spans="1:10">
      <c r="A141" s="2">
        <v>185</v>
      </c>
      <c r="B141" s="2">
        <v>3411501996</v>
      </c>
      <c r="C141" s="2" t="s">
        <v>72</v>
      </c>
      <c r="D141" s="3">
        <v>15</v>
      </c>
      <c r="E141" s="3">
        <v>3043</v>
      </c>
      <c r="F141" s="3">
        <v>268</v>
      </c>
      <c r="G141" s="3">
        <v>11.4</v>
      </c>
      <c r="H141" s="182">
        <v>12</v>
      </c>
      <c r="I141" s="3">
        <v>2212138</v>
      </c>
      <c r="J141" s="45">
        <f t="shared" si="3"/>
        <v>16170.599415204677</v>
      </c>
    </row>
    <row r="142" spans="1:10">
      <c r="A142" s="2">
        <v>187</v>
      </c>
      <c r="B142" s="2">
        <v>3411901030</v>
      </c>
      <c r="C142" s="2" t="s">
        <v>73</v>
      </c>
      <c r="D142" s="3">
        <v>40</v>
      </c>
      <c r="E142" s="3">
        <v>7699</v>
      </c>
      <c r="F142" s="3">
        <v>253</v>
      </c>
      <c r="G142" s="3">
        <v>30.5</v>
      </c>
      <c r="H142" s="182">
        <v>12</v>
      </c>
      <c r="I142" s="3">
        <v>5512959</v>
      </c>
      <c r="J142" s="45">
        <f t="shared" si="3"/>
        <v>15062.729508196722</v>
      </c>
    </row>
    <row r="143" spans="1:10">
      <c r="A143" s="2">
        <v>188</v>
      </c>
      <c r="B143" s="2">
        <v>3410107688</v>
      </c>
      <c r="C143" s="2" t="s">
        <v>74</v>
      </c>
      <c r="D143" s="3">
        <v>20</v>
      </c>
      <c r="E143" s="3">
        <v>3653</v>
      </c>
      <c r="F143" s="3">
        <v>267</v>
      </c>
      <c r="G143" s="3">
        <v>13.7</v>
      </c>
      <c r="H143" s="182">
        <v>12</v>
      </c>
      <c r="I143" s="3">
        <v>2233073</v>
      </c>
      <c r="J143" s="45">
        <f t="shared" si="3"/>
        <v>13583.169099756691</v>
      </c>
    </row>
    <row r="144" spans="1:10">
      <c r="A144" s="2">
        <v>191</v>
      </c>
      <c r="B144" s="2">
        <v>3411501582</v>
      </c>
      <c r="C144" s="2" t="s">
        <v>76</v>
      </c>
      <c r="D144" s="3">
        <v>20</v>
      </c>
      <c r="E144" s="3">
        <v>5459</v>
      </c>
      <c r="F144" s="3">
        <v>261</v>
      </c>
      <c r="G144" s="3">
        <v>21</v>
      </c>
      <c r="H144" s="182">
        <v>12</v>
      </c>
      <c r="I144" s="3">
        <v>1912094</v>
      </c>
      <c r="J144" s="45">
        <f t="shared" si="3"/>
        <v>7587.6746031746034</v>
      </c>
    </row>
    <row r="145" spans="1:10">
      <c r="A145" s="2">
        <v>193</v>
      </c>
      <c r="B145" s="2">
        <v>3413505094</v>
      </c>
      <c r="C145" s="2" t="s">
        <v>77</v>
      </c>
      <c r="D145" s="3">
        <v>20</v>
      </c>
      <c r="E145" s="3">
        <v>4387</v>
      </c>
      <c r="F145" s="3">
        <v>290</v>
      </c>
      <c r="G145" s="3">
        <v>15.2</v>
      </c>
      <c r="H145" s="182">
        <v>12</v>
      </c>
      <c r="I145" s="3">
        <v>6537774</v>
      </c>
      <c r="J145" s="45">
        <f t="shared" si="3"/>
        <v>35843.059210526313</v>
      </c>
    </row>
    <row r="146" spans="1:10">
      <c r="A146" s="2">
        <v>195</v>
      </c>
      <c r="B146" s="2">
        <v>3410107944</v>
      </c>
      <c r="C146" s="2" t="s">
        <v>78</v>
      </c>
      <c r="D146" s="3">
        <v>10</v>
      </c>
      <c r="E146" s="3">
        <v>1445</v>
      </c>
      <c r="F146" s="3">
        <v>271</v>
      </c>
      <c r="G146" s="3">
        <v>5.3999999999999995</v>
      </c>
      <c r="H146" s="182">
        <v>12</v>
      </c>
      <c r="I146" s="3">
        <v>1964060</v>
      </c>
      <c r="J146" s="45">
        <f t="shared" si="3"/>
        <v>30309.567901234568</v>
      </c>
    </row>
    <row r="147" spans="1:10">
      <c r="A147" s="2">
        <v>197</v>
      </c>
      <c r="B147" s="2">
        <v>3410500882</v>
      </c>
      <c r="C147" s="2" t="s">
        <v>79</v>
      </c>
      <c r="D147" s="3">
        <v>20</v>
      </c>
      <c r="E147" s="3">
        <v>2470</v>
      </c>
      <c r="F147" s="3">
        <v>251</v>
      </c>
      <c r="G147" s="3">
        <v>9.9</v>
      </c>
      <c r="H147" s="182">
        <v>12</v>
      </c>
      <c r="I147" s="3">
        <v>4304805</v>
      </c>
      <c r="J147" s="45">
        <f t="shared" si="3"/>
        <v>36235.732323232318</v>
      </c>
    </row>
    <row r="148" spans="1:10">
      <c r="A148" s="2">
        <v>199</v>
      </c>
      <c r="B148" s="2">
        <v>3411502044</v>
      </c>
      <c r="C148" s="2" t="s">
        <v>80</v>
      </c>
      <c r="D148" s="3">
        <v>20</v>
      </c>
      <c r="E148" s="3">
        <v>5146</v>
      </c>
      <c r="F148" s="3">
        <v>269</v>
      </c>
      <c r="G148" s="3">
        <v>19.200000000000003</v>
      </c>
      <c r="H148" s="182">
        <v>12</v>
      </c>
      <c r="I148" s="3">
        <v>3201220</v>
      </c>
      <c r="J148" s="45">
        <f t="shared" si="3"/>
        <v>13894.184027777776</v>
      </c>
    </row>
    <row r="149" spans="1:10">
      <c r="A149" s="2">
        <v>200</v>
      </c>
      <c r="B149" s="2">
        <v>3411502051</v>
      </c>
      <c r="C149" s="2" t="s">
        <v>82</v>
      </c>
      <c r="D149" s="3">
        <v>34</v>
      </c>
      <c r="E149" s="3">
        <v>2865</v>
      </c>
      <c r="F149" s="3">
        <v>242</v>
      </c>
      <c r="G149" s="3">
        <v>11.9</v>
      </c>
      <c r="H149" s="182">
        <v>12</v>
      </c>
      <c r="I149" s="3">
        <v>3948275</v>
      </c>
      <c r="J149" s="45">
        <f t="shared" si="3"/>
        <v>27648.984593837537</v>
      </c>
    </row>
    <row r="150" spans="1:10">
      <c r="A150" s="2">
        <v>201</v>
      </c>
      <c r="B150" s="2">
        <v>3412700373</v>
      </c>
      <c r="C150" s="2" t="s">
        <v>83</v>
      </c>
      <c r="D150" s="3">
        <v>20</v>
      </c>
      <c r="E150" s="3">
        <v>5279</v>
      </c>
      <c r="F150" s="3">
        <v>269</v>
      </c>
      <c r="G150" s="3">
        <v>19.700000000000003</v>
      </c>
      <c r="H150" s="182">
        <v>12</v>
      </c>
      <c r="I150" s="3">
        <v>7818000</v>
      </c>
      <c r="J150" s="45">
        <f t="shared" si="3"/>
        <v>33071.06598984771</v>
      </c>
    </row>
    <row r="151" spans="1:10">
      <c r="A151" s="2">
        <v>202</v>
      </c>
      <c r="B151" s="2">
        <v>3410207892</v>
      </c>
      <c r="C151" s="2" t="s">
        <v>84</v>
      </c>
      <c r="D151" s="3">
        <v>20</v>
      </c>
      <c r="E151" s="3">
        <v>2954</v>
      </c>
      <c r="F151" s="3">
        <v>261</v>
      </c>
      <c r="G151" s="3">
        <v>11.4</v>
      </c>
      <c r="H151" s="182">
        <v>12</v>
      </c>
      <c r="I151" s="3">
        <v>2309005</v>
      </c>
      <c r="J151" s="45">
        <f t="shared" si="3"/>
        <v>16878.691520467833</v>
      </c>
    </row>
    <row r="152" spans="1:10">
      <c r="A152" s="2">
        <v>203</v>
      </c>
      <c r="B152" s="2">
        <v>3410207991</v>
      </c>
      <c r="C152" s="2" t="s">
        <v>85</v>
      </c>
      <c r="D152" s="3">
        <v>20</v>
      </c>
      <c r="E152" s="3">
        <v>2672</v>
      </c>
      <c r="F152" s="3">
        <v>269</v>
      </c>
      <c r="G152" s="3">
        <v>10</v>
      </c>
      <c r="H152" s="182">
        <v>12</v>
      </c>
      <c r="I152" s="3">
        <v>558058</v>
      </c>
      <c r="J152" s="45">
        <f t="shared" si="3"/>
        <v>4650.4833333333336</v>
      </c>
    </row>
    <row r="153" spans="1:10">
      <c r="A153" s="2">
        <v>206</v>
      </c>
      <c r="B153" s="2">
        <v>3410108082</v>
      </c>
      <c r="C153" s="2" t="s">
        <v>86</v>
      </c>
      <c r="D153" s="3">
        <v>25</v>
      </c>
      <c r="E153" s="3">
        <v>4655</v>
      </c>
      <c r="F153" s="3">
        <v>267</v>
      </c>
      <c r="G153" s="3">
        <v>17.5</v>
      </c>
      <c r="H153" s="182">
        <v>12</v>
      </c>
      <c r="I153" s="3">
        <v>3912750</v>
      </c>
      <c r="J153" s="45">
        <f t="shared" si="3"/>
        <v>18632.142857142859</v>
      </c>
    </row>
    <row r="154" spans="1:10">
      <c r="A154" s="2">
        <v>208</v>
      </c>
      <c r="B154" s="2">
        <v>3410500890</v>
      </c>
      <c r="C154" s="2" t="s">
        <v>87</v>
      </c>
      <c r="D154" s="3">
        <v>18</v>
      </c>
      <c r="E154" s="3">
        <v>4777</v>
      </c>
      <c r="F154" s="3">
        <v>294</v>
      </c>
      <c r="G154" s="3">
        <v>16.3</v>
      </c>
      <c r="H154" s="182">
        <v>12</v>
      </c>
      <c r="I154" s="3">
        <v>4570777</v>
      </c>
      <c r="J154" s="45">
        <f t="shared" si="3"/>
        <v>23367.980572597138</v>
      </c>
    </row>
    <row r="155" spans="1:10">
      <c r="A155" s="2">
        <v>209</v>
      </c>
      <c r="B155" s="2">
        <v>3411100591</v>
      </c>
      <c r="C155" s="2" t="s">
        <v>88</v>
      </c>
      <c r="D155" s="3">
        <v>30</v>
      </c>
      <c r="E155" s="3">
        <v>5622</v>
      </c>
      <c r="F155" s="3">
        <v>351</v>
      </c>
      <c r="G155" s="3">
        <v>16.100000000000001</v>
      </c>
      <c r="H155" s="182">
        <v>12</v>
      </c>
      <c r="I155" s="3">
        <v>7815867</v>
      </c>
      <c r="J155" s="45">
        <f t="shared" si="3"/>
        <v>40454.798136645957</v>
      </c>
    </row>
    <row r="156" spans="1:10">
      <c r="A156" s="2">
        <v>210</v>
      </c>
      <c r="B156" s="2">
        <v>3412100194</v>
      </c>
      <c r="C156" s="2" t="s">
        <v>89</v>
      </c>
      <c r="D156" s="3">
        <v>24</v>
      </c>
      <c r="E156" s="3">
        <v>5525</v>
      </c>
      <c r="F156" s="3">
        <v>267</v>
      </c>
      <c r="G156" s="3">
        <v>20.700000000000003</v>
      </c>
      <c r="H156" s="182">
        <v>12</v>
      </c>
      <c r="I156" s="3">
        <v>4690868</v>
      </c>
      <c r="J156" s="45">
        <f t="shared" si="3"/>
        <v>18884.331723027371</v>
      </c>
    </row>
    <row r="157" spans="1:10">
      <c r="A157" s="2">
        <v>211</v>
      </c>
      <c r="B157" s="2">
        <v>3410900496</v>
      </c>
      <c r="C157" s="2" t="s">
        <v>90</v>
      </c>
      <c r="D157" s="3">
        <v>10</v>
      </c>
      <c r="E157" s="3">
        <v>2430</v>
      </c>
      <c r="F157" s="3">
        <v>306</v>
      </c>
      <c r="G157" s="3">
        <v>8</v>
      </c>
      <c r="H157" s="182">
        <v>12</v>
      </c>
      <c r="I157" s="3">
        <v>4319595</v>
      </c>
      <c r="J157" s="45">
        <f t="shared" si="3"/>
        <v>44995.78125</v>
      </c>
    </row>
    <row r="158" spans="1:10">
      <c r="A158" s="2">
        <v>212</v>
      </c>
      <c r="B158" s="2">
        <v>3411700226</v>
      </c>
      <c r="C158" s="2" t="s">
        <v>91</v>
      </c>
      <c r="D158" s="3">
        <v>20</v>
      </c>
      <c r="E158" s="3">
        <v>4532</v>
      </c>
      <c r="F158" s="3">
        <v>269</v>
      </c>
      <c r="G158" s="3">
        <v>16.900000000000002</v>
      </c>
      <c r="H158" s="182">
        <v>12</v>
      </c>
      <c r="I158" s="3">
        <v>6082855</v>
      </c>
      <c r="J158" s="45">
        <f t="shared" si="3"/>
        <v>29994.354043392505</v>
      </c>
    </row>
    <row r="159" spans="1:10">
      <c r="A159" s="2">
        <v>214</v>
      </c>
      <c r="B159" s="2">
        <v>3413600234</v>
      </c>
      <c r="C159" s="2" t="s">
        <v>92</v>
      </c>
      <c r="D159" s="3">
        <v>34</v>
      </c>
      <c r="E159" s="3">
        <v>9025</v>
      </c>
      <c r="F159" s="3">
        <v>280</v>
      </c>
      <c r="G159" s="3">
        <v>32.300000000000004</v>
      </c>
      <c r="H159" s="182">
        <v>12</v>
      </c>
      <c r="I159" s="3">
        <v>18063872</v>
      </c>
      <c r="J159" s="45">
        <f t="shared" si="3"/>
        <v>46604.416924664598</v>
      </c>
    </row>
    <row r="160" spans="1:10">
      <c r="A160" s="2">
        <v>216</v>
      </c>
      <c r="B160" s="2">
        <v>3412500682</v>
      </c>
      <c r="C160" s="2" t="s">
        <v>93</v>
      </c>
      <c r="D160" s="3">
        <v>20</v>
      </c>
      <c r="E160" s="3">
        <v>3310</v>
      </c>
      <c r="F160" s="3">
        <v>259</v>
      </c>
      <c r="G160" s="3">
        <v>12.799999999999999</v>
      </c>
      <c r="H160" s="182">
        <v>12</v>
      </c>
      <c r="I160" s="3">
        <v>2216623</v>
      </c>
      <c r="J160" s="45">
        <f t="shared" si="3"/>
        <v>14431.139322916666</v>
      </c>
    </row>
    <row r="161" spans="1:10">
      <c r="A161" s="2">
        <v>219</v>
      </c>
      <c r="B161" s="2">
        <v>3411502127</v>
      </c>
      <c r="C161" s="2" t="s">
        <v>94</v>
      </c>
      <c r="D161" s="3">
        <v>20</v>
      </c>
      <c r="E161" s="3">
        <v>4784</v>
      </c>
      <c r="F161" s="3">
        <v>269</v>
      </c>
      <c r="G161" s="3">
        <v>17.8</v>
      </c>
      <c r="H161" s="182">
        <v>12</v>
      </c>
      <c r="I161" s="3">
        <v>4310766</v>
      </c>
      <c r="J161" s="45">
        <f t="shared" si="3"/>
        <v>20181.488764044941</v>
      </c>
    </row>
    <row r="162" spans="1:10">
      <c r="A162" s="2">
        <v>220</v>
      </c>
      <c r="B162" s="2">
        <v>3411502135</v>
      </c>
      <c r="C162" s="2" t="s">
        <v>95</v>
      </c>
      <c r="D162" s="3">
        <v>20</v>
      </c>
      <c r="E162" s="3">
        <v>4590</v>
      </c>
      <c r="F162" s="3">
        <v>264</v>
      </c>
      <c r="G162" s="3">
        <v>17.400000000000002</v>
      </c>
      <c r="H162" s="182">
        <v>12</v>
      </c>
      <c r="I162" s="3">
        <v>5423500</v>
      </c>
      <c r="J162" s="45">
        <f t="shared" si="3"/>
        <v>25974.616858237543</v>
      </c>
    </row>
    <row r="163" spans="1:10">
      <c r="A163" s="2">
        <v>223</v>
      </c>
      <c r="B163" s="2">
        <v>3411100195</v>
      </c>
      <c r="C163" s="2" t="s">
        <v>96</v>
      </c>
      <c r="D163" s="3">
        <v>15</v>
      </c>
      <c r="E163" s="3">
        <v>3788</v>
      </c>
      <c r="F163" s="3">
        <v>242</v>
      </c>
      <c r="G163" s="3">
        <v>15.7</v>
      </c>
      <c r="H163" s="182">
        <v>12</v>
      </c>
      <c r="I163" s="3">
        <v>3801680</v>
      </c>
      <c r="J163" s="45">
        <f t="shared" si="3"/>
        <v>20178.768577494691</v>
      </c>
    </row>
    <row r="164" spans="1:10">
      <c r="A164" s="2">
        <v>225</v>
      </c>
      <c r="B164" s="2">
        <v>3410108850</v>
      </c>
      <c r="C164" s="2" t="s">
        <v>97</v>
      </c>
      <c r="D164" s="3">
        <v>20</v>
      </c>
      <c r="E164" s="3">
        <v>4324</v>
      </c>
      <c r="F164" s="3">
        <v>240</v>
      </c>
      <c r="G164" s="3">
        <v>18.100000000000001</v>
      </c>
      <c r="H164" s="182">
        <v>12</v>
      </c>
      <c r="I164" s="3">
        <v>3424245</v>
      </c>
      <c r="J164" s="45">
        <f t="shared" si="3"/>
        <v>15765.400552486186</v>
      </c>
    </row>
    <row r="165" spans="1:10">
      <c r="A165" s="2">
        <v>226</v>
      </c>
      <c r="B165" s="2">
        <v>3410108868</v>
      </c>
      <c r="C165" s="6" t="s">
        <v>98</v>
      </c>
      <c r="D165" s="3">
        <v>40</v>
      </c>
      <c r="E165" s="3">
        <v>4483</v>
      </c>
      <c r="F165" s="3">
        <v>251</v>
      </c>
      <c r="G165" s="3">
        <v>17.900000000000002</v>
      </c>
      <c r="H165" s="182">
        <v>12</v>
      </c>
      <c r="I165" s="3">
        <v>3652340</v>
      </c>
      <c r="J165" s="45">
        <f t="shared" si="3"/>
        <v>17003.445065176908</v>
      </c>
    </row>
    <row r="166" spans="1:10">
      <c r="A166" s="2">
        <v>228</v>
      </c>
      <c r="B166" s="2">
        <v>3410208882</v>
      </c>
      <c r="C166" s="2" t="s">
        <v>99</v>
      </c>
      <c r="D166" s="3">
        <v>20</v>
      </c>
      <c r="E166" s="3">
        <v>3143</v>
      </c>
      <c r="F166" s="3">
        <v>267</v>
      </c>
      <c r="G166" s="3">
        <v>11.799999999999999</v>
      </c>
      <c r="H166" s="182">
        <v>12</v>
      </c>
      <c r="I166" s="3">
        <v>5012650</v>
      </c>
      <c r="J166" s="45">
        <f t="shared" si="3"/>
        <v>35400.070621468934</v>
      </c>
    </row>
    <row r="167" spans="1:10">
      <c r="A167" s="2">
        <v>229</v>
      </c>
      <c r="B167" s="2">
        <v>3410208890</v>
      </c>
      <c r="C167" s="2" t="s">
        <v>100</v>
      </c>
      <c r="D167" s="3">
        <v>20</v>
      </c>
      <c r="E167" s="3">
        <v>2274</v>
      </c>
      <c r="F167" s="3">
        <v>245</v>
      </c>
      <c r="G167" s="3">
        <v>9.2999999999999989</v>
      </c>
      <c r="H167" s="182">
        <v>12</v>
      </c>
      <c r="I167" s="3">
        <v>1735931</v>
      </c>
      <c r="J167" s="45">
        <f t="shared" si="3"/>
        <v>15554.937275985665</v>
      </c>
    </row>
    <row r="168" spans="1:10">
      <c r="A168" s="2">
        <v>230</v>
      </c>
      <c r="B168" s="2">
        <v>3410208916</v>
      </c>
      <c r="C168" s="2" t="s">
        <v>101</v>
      </c>
      <c r="D168" s="3">
        <v>20</v>
      </c>
      <c r="E168" s="3">
        <v>3267</v>
      </c>
      <c r="F168" s="3">
        <v>244</v>
      </c>
      <c r="G168" s="3">
        <v>13.4</v>
      </c>
      <c r="H168" s="182">
        <v>12</v>
      </c>
      <c r="I168" s="3">
        <v>2798100</v>
      </c>
      <c r="J168" s="45">
        <f t="shared" si="3"/>
        <v>17401.119402985074</v>
      </c>
    </row>
    <row r="169" spans="1:10">
      <c r="A169" s="2">
        <v>231</v>
      </c>
      <c r="B169" s="2">
        <v>3410900504</v>
      </c>
      <c r="C169" s="2" t="s">
        <v>102</v>
      </c>
      <c r="D169" s="3">
        <v>10</v>
      </c>
      <c r="E169" s="3">
        <v>2387</v>
      </c>
      <c r="F169" s="3">
        <v>268</v>
      </c>
      <c r="G169" s="3">
        <v>9</v>
      </c>
      <c r="H169" s="182">
        <v>12</v>
      </c>
      <c r="I169" s="3">
        <v>1708800</v>
      </c>
      <c r="J169" s="45">
        <f t="shared" si="3"/>
        <v>15822.222222222221</v>
      </c>
    </row>
    <row r="170" spans="1:10">
      <c r="A170" s="2">
        <v>233</v>
      </c>
      <c r="B170" s="2">
        <v>3411501830</v>
      </c>
      <c r="C170" s="2" t="s">
        <v>103</v>
      </c>
      <c r="D170" s="3">
        <v>13</v>
      </c>
      <c r="E170" s="3">
        <v>3451</v>
      </c>
      <c r="F170" s="3">
        <v>269</v>
      </c>
      <c r="G170" s="3">
        <v>12.9</v>
      </c>
      <c r="H170" s="182">
        <v>12</v>
      </c>
      <c r="I170" s="3">
        <v>2695360</v>
      </c>
      <c r="J170" s="45">
        <f t="shared" si="3"/>
        <v>17411.88630490956</v>
      </c>
    </row>
    <row r="171" spans="1:10">
      <c r="A171" s="2">
        <v>234</v>
      </c>
      <c r="B171" s="2">
        <v>3411502150</v>
      </c>
      <c r="C171" s="2" t="s">
        <v>104</v>
      </c>
      <c r="D171" s="3">
        <v>20</v>
      </c>
      <c r="E171" s="3">
        <v>5352</v>
      </c>
      <c r="F171" s="3">
        <v>291</v>
      </c>
      <c r="G171" s="3">
        <v>18.400000000000002</v>
      </c>
      <c r="H171" s="182">
        <v>12</v>
      </c>
      <c r="I171" s="3">
        <v>3600600</v>
      </c>
      <c r="J171" s="45">
        <f t="shared" si="3"/>
        <v>16307.065217391302</v>
      </c>
    </row>
    <row r="172" spans="1:10">
      <c r="A172" s="2">
        <v>235</v>
      </c>
      <c r="B172" s="2">
        <v>3410109031</v>
      </c>
      <c r="C172" s="2" t="s">
        <v>105</v>
      </c>
      <c r="D172" s="3">
        <v>20</v>
      </c>
      <c r="E172" s="3">
        <v>2736</v>
      </c>
      <c r="F172" s="3">
        <v>267</v>
      </c>
      <c r="G172" s="3">
        <v>10.299999999999999</v>
      </c>
      <c r="H172" s="182">
        <v>12</v>
      </c>
      <c r="I172" s="3">
        <v>1913200</v>
      </c>
      <c r="J172" s="45">
        <f t="shared" si="3"/>
        <v>15478.964401294499</v>
      </c>
    </row>
    <row r="173" spans="1:10">
      <c r="A173" s="2">
        <v>236</v>
      </c>
      <c r="B173" s="2">
        <v>3410109106</v>
      </c>
      <c r="C173" s="2" t="s">
        <v>106</v>
      </c>
      <c r="D173" s="3">
        <v>20</v>
      </c>
      <c r="E173" s="3">
        <v>2200</v>
      </c>
      <c r="F173" s="3">
        <v>237</v>
      </c>
      <c r="G173" s="3">
        <v>9.2999999999999989</v>
      </c>
      <c r="H173" s="182">
        <v>12</v>
      </c>
      <c r="I173" s="3">
        <v>3605515</v>
      </c>
      <c r="J173" s="45">
        <f t="shared" si="3"/>
        <v>32307.482078853049</v>
      </c>
    </row>
    <row r="174" spans="1:10">
      <c r="A174" s="2">
        <v>237</v>
      </c>
      <c r="B174" s="2">
        <v>3410209070</v>
      </c>
      <c r="C174" s="2" t="s">
        <v>107</v>
      </c>
      <c r="D174" s="3">
        <v>20</v>
      </c>
      <c r="E174" s="3">
        <v>2885</v>
      </c>
      <c r="F174" s="3">
        <v>237</v>
      </c>
      <c r="G174" s="3">
        <v>12.2</v>
      </c>
      <c r="H174" s="182">
        <v>12</v>
      </c>
      <c r="I174" s="3">
        <v>2696800</v>
      </c>
      <c r="J174" s="45">
        <f t="shared" si="3"/>
        <v>18420.765027322406</v>
      </c>
    </row>
    <row r="175" spans="1:10">
      <c r="A175" s="2">
        <v>238</v>
      </c>
      <c r="B175" s="2">
        <v>3410209120</v>
      </c>
      <c r="C175" s="2" t="s">
        <v>108</v>
      </c>
      <c r="D175" s="3">
        <v>20</v>
      </c>
      <c r="E175" s="3">
        <v>2650</v>
      </c>
      <c r="F175" s="3">
        <v>279</v>
      </c>
      <c r="G175" s="3">
        <v>9.5</v>
      </c>
      <c r="H175" s="182">
        <v>12</v>
      </c>
      <c r="I175" s="3">
        <v>4014400</v>
      </c>
      <c r="J175" s="45">
        <f t="shared" si="3"/>
        <v>35214.035087719298</v>
      </c>
    </row>
    <row r="176" spans="1:10">
      <c r="A176" s="2">
        <v>239</v>
      </c>
      <c r="B176" s="2">
        <v>3412700415</v>
      </c>
      <c r="C176" s="2" t="s">
        <v>109</v>
      </c>
      <c r="D176" s="3">
        <v>20</v>
      </c>
      <c r="E176" s="3">
        <v>3821</v>
      </c>
      <c r="F176" s="3">
        <v>268</v>
      </c>
      <c r="G176" s="3">
        <v>14.299999999999999</v>
      </c>
      <c r="H176" s="182">
        <v>12</v>
      </c>
      <c r="I176" s="3">
        <v>2108411</v>
      </c>
      <c r="J176" s="45">
        <f t="shared" si="3"/>
        <v>12286.777389277391</v>
      </c>
    </row>
    <row r="177" spans="1:10">
      <c r="A177" s="2">
        <v>242</v>
      </c>
      <c r="B177" s="2">
        <v>3410108900</v>
      </c>
      <c r="C177" s="2" t="s">
        <v>111</v>
      </c>
      <c r="D177" s="3">
        <v>20</v>
      </c>
      <c r="E177" s="3">
        <v>1953</v>
      </c>
      <c r="F177" s="3">
        <v>238</v>
      </c>
      <c r="G177" s="3">
        <v>8.2999999999999989</v>
      </c>
      <c r="H177" s="182">
        <v>12</v>
      </c>
      <c r="I177" s="3">
        <v>2827097</v>
      </c>
      <c r="J177" s="45">
        <f t="shared" si="3"/>
        <v>28384.508032128517</v>
      </c>
    </row>
    <row r="178" spans="1:10">
      <c r="A178" s="2">
        <v>243</v>
      </c>
      <c r="B178" s="2">
        <v>3411502192</v>
      </c>
      <c r="C178" s="2" t="s">
        <v>112</v>
      </c>
      <c r="D178" s="3">
        <v>20</v>
      </c>
      <c r="E178" s="3">
        <v>3522</v>
      </c>
      <c r="F178" s="3">
        <v>289</v>
      </c>
      <c r="G178" s="3">
        <v>12.2</v>
      </c>
      <c r="H178" s="182">
        <v>12</v>
      </c>
      <c r="I178" s="3">
        <v>3011806</v>
      </c>
      <c r="J178" s="45">
        <f t="shared" si="3"/>
        <v>20572.445355191256</v>
      </c>
    </row>
    <row r="179" spans="1:10">
      <c r="A179" s="2">
        <v>245</v>
      </c>
      <c r="B179" s="2">
        <v>3411100625</v>
      </c>
      <c r="C179" s="2" t="s">
        <v>113</v>
      </c>
      <c r="D179" s="3">
        <v>20</v>
      </c>
      <c r="E179" s="3">
        <v>4082</v>
      </c>
      <c r="F179" s="3">
        <v>240</v>
      </c>
      <c r="G179" s="3">
        <v>17.100000000000001</v>
      </c>
      <c r="H179" s="182">
        <v>12</v>
      </c>
      <c r="I179" s="3">
        <v>7291896</v>
      </c>
      <c r="J179" s="45">
        <f t="shared" si="3"/>
        <v>35535.555555555555</v>
      </c>
    </row>
    <row r="180" spans="1:10">
      <c r="A180" s="2">
        <v>246</v>
      </c>
      <c r="B180" s="2">
        <v>3411502234</v>
      </c>
      <c r="C180" s="2" t="s">
        <v>114</v>
      </c>
      <c r="D180" s="3">
        <v>20</v>
      </c>
      <c r="E180" s="3">
        <v>3603</v>
      </c>
      <c r="F180" s="3">
        <v>270</v>
      </c>
      <c r="G180" s="3">
        <v>13.4</v>
      </c>
      <c r="H180" s="182">
        <v>12</v>
      </c>
      <c r="I180" s="3">
        <v>4872870</v>
      </c>
      <c r="J180" s="45">
        <f t="shared" si="3"/>
        <v>30303.917910447763</v>
      </c>
    </row>
    <row r="181" spans="1:10">
      <c r="A181" s="2">
        <v>247</v>
      </c>
      <c r="B181" s="2">
        <v>3411502242</v>
      </c>
      <c r="C181" s="2" t="s">
        <v>115</v>
      </c>
      <c r="D181" s="3">
        <v>40</v>
      </c>
      <c r="E181" s="3">
        <v>6456</v>
      </c>
      <c r="F181" s="3">
        <v>267</v>
      </c>
      <c r="G181" s="3">
        <v>24.200000000000003</v>
      </c>
      <c r="H181" s="182">
        <v>12</v>
      </c>
      <c r="I181" s="3">
        <v>9606470</v>
      </c>
      <c r="J181" s="45">
        <f t="shared" si="3"/>
        <v>33080.130853994488</v>
      </c>
    </row>
    <row r="182" spans="1:10">
      <c r="A182" s="2">
        <v>249</v>
      </c>
      <c r="B182" s="2">
        <v>3410209393</v>
      </c>
      <c r="C182" s="2" t="s">
        <v>116</v>
      </c>
      <c r="D182" s="3">
        <v>20</v>
      </c>
      <c r="E182" s="3">
        <v>5512</v>
      </c>
      <c r="F182" s="3">
        <v>268</v>
      </c>
      <c r="G182" s="3">
        <v>20.6</v>
      </c>
      <c r="H182" s="182">
        <v>12</v>
      </c>
      <c r="I182" s="3">
        <v>2725100</v>
      </c>
      <c r="J182" s="45">
        <f t="shared" si="3"/>
        <v>11023.867313915856</v>
      </c>
    </row>
    <row r="183" spans="1:10">
      <c r="A183" s="2">
        <v>250</v>
      </c>
      <c r="B183" s="2">
        <v>3410209468</v>
      </c>
      <c r="C183" s="2" t="s">
        <v>118</v>
      </c>
      <c r="D183" s="3">
        <v>20</v>
      </c>
      <c r="E183" s="3">
        <v>3932</v>
      </c>
      <c r="F183" s="3">
        <v>292</v>
      </c>
      <c r="G183" s="3">
        <v>13.5</v>
      </c>
      <c r="H183" s="182">
        <v>12</v>
      </c>
      <c r="I183" s="3">
        <v>1694950</v>
      </c>
      <c r="J183" s="45">
        <f t="shared" si="3"/>
        <v>10462.654320987655</v>
      </c>
    </row>
    <row r="184" spans="1:10">
      <c r="A184" s="2">
        <v>251</v>
      </c>
      <c r="B184" s="2">
        <v>3411100633</v>
      </c>
      <c r="C184" s="2" t="s">
        <v>119</v>
      </c>
      <c r="D184" s="3">
        <v>10</v>
      </c>
      <c r="E184" s="3">
        <v>1136</v>
      </c>
      <c r="F184" s="3">
        <v>290</v>
      </c>
      <c r="G184" s="3">
        <v>4</v>
      </c>
      <c r="H184" s="182">
        <v>12</v>
      </c>
      <c r="I184" s="3">
        <v>2013610</v>
      </c>
      <c r="J184" s="45">
        <f t="shared" si="3"/>
        <v>41950.208333333336</v>
      </c>
    </row>
    <row r="185" spans="1:10">
      <c r="A185" s="2">
        <v>253</v>
      </c>
      <c r="B185" s="2">
        <v>3411502291</v>
      </c>
      <c r="C185" s="2" t="s">
        <v>120</v>
      </c>
      <c r="D185" s="3">
        <v>20</v>
      </c>
      <c r="E185" s="3">
        <v>2220</v>
      </c>
      <c r="F185" s="3">
        <v>247</v>
      </c>
      <c r="G185" s="3">
        <v>9</v>
      </c>
      <c r="H185" s="182">
        <v>12</v>
      </c>
      <c r="I185" s="3">
        <v>1767490</v>
      </c>
      <c r="J185" s="45">
        <f t="shared" si="3"/>
        <v>16365.648148148148</v>
      </c>
    </row>
    <row r="186" spans="1:10">
      <c r="A186" s="2">
        <v>256</v>
      </c>
      <c r="B186" s="2">
        <v>3411100658</v>
      </c>
      <c r="C186" s="2" t="s">
        <v>121</v>
      </c>
      <c r="D186" s="3">
        <v>20</v>
      </c>
      <c r="E186" s="3">
        <v>3103</v>
      </c>
      <c r="F186" s="3">
        <v>268</v>
      </c>
      <c r="G186" s="3">
        <v>11.6</v>
      </c>
      <c r="H186" s="182">
        <v>12</v>
      </c>
      <c r="I186" s="3">
        <v>3314000</v>
      </c>
      <c r="J186" s="45">
        <f t="shared" si="3"/>
        <v>23807.471264367818</v>
      </c>
    </row>
    <row r="187" spans="1:10">
      <c r="A187" s="2">
        <v>261</v>
      </c>
      <c r="B187" s="2">
        <v>3411502358</v>
      </c>
      <c r="C187" s="2" t="s">
        <v>122</v>
      </c>
      <c r="D187" s="3">
        <v>20</v>
      </c>
      <c r="E187" s="3">
        <v>2516</v>
      </c>
      <c r="F187" s="3">
        <v>248</v>
      </c>
      <c r="G187" s="3">
        <v>10.199999999999999</v>
      </c>
      <c r="H187" s="182">
        <v>12</v>
      </c>
      <c r="I187" s="3">
        <v>3044980</v>
      </c>
      <c r="J187" s="45">
        <f t="shared" si="3"/>
        <v>24877.287581699347</v>
      </c>
    </row>
    <row r="188" spans="1:10">
      <c r="A188" s="2">
        <v>262</v>
      </c>
      <c r="B188" s="2">
        <v>3411901006</v>
      </c>
      <c r="C188" s="2" t="s">
        <v>123</v>
      </c>
      <c r="D188" s="3">
        <v>20</v>
      </c>
      <c r="E188" s="3">
        <v>4095</v>
      </c>
      <c r="F188" s="3">
        <v>269</v>
      </c>
      <c r="G188" s="3">
        <v>15.299999999999999</v>
      </c>
      <c r="H188" s="182">
        <v>12</v>
      </c>
      <c r="I188" s="3">
        <v>8367575</v>
      </c>
      <c r="J188" s="45">
        <f t="shared" si="3"/>
        <v>45575.027233115477</v>
      </c>
    </row>
    <row r="189" spans="1:10">
      <c r="A189" s="2">
        <v>264</v>
      </c>
      <c r="B189" s="2">
        <v>3410110237</v>
      </c>
      <c r="C189" s="2" t="s">
        <v>124</v>
      </c>
      <c r="D189" s="3">
        <v>60</v>
      </c>
      <c r="E189" s="3">
        <v>12953</v>
      </c>
      <c r="F189" s="3">
        <v>231</v>
      </c>
      <c r="G189" s="3">
        <v>56.1</v>
      </c>
      <c r="H189" s="182">
        <v>12</v>
      </c>
      <c r="I189" s="3">
        <v>8670812</v>
      </c>
      <c r="J189" s="45">
        <f t="shared" si="3"/>
        <v>12879.994058229351</v>
      </c>
    </row>
    <row r="190" spans="1:10">
      <c r="A190" s="2">
        <v>266</v>
      </c>
      <c r="B190" s="2">
        <v>3410210268</v>
      </c>
      <c r="C190" s="2" t="s">
        <v>125</v>
      </c>
      <c r="D190" s="3">
        <v>20</v>
      </c>
      <c r="E190" s="3">
        <v>2472</v>
      </c>
      <c r="F190" s="3">
        <v>240</v>
      </c>
      <c r="G190" s="3">
        <v>10.3</v>
      </c>
      <c r="H190" s="182">
        <v>12</v>
      </c>
      <c r="I190" s="3">
        <v>1728680</v>
      </c>
      <c r="J190" s="45">
        <f t="shared" si="3"/>
        <v>13986.08414239482</v>
      </c>
    </row>
    <row r="191" spans="1:10">
      <c r="A191" s="2">
        <v>269</v>
      </c>
      <c r="B191" s="2">
        <v>3412500716</v>
      </c>
      <c r="C191" s="2" t="s">
        <v>126</v>
      </c>
      <c r="D191" s="3">
        <v>20</v>
      </c>
      <c r="E191" s="3">
        <v>2932</v>
      </c>
      <c r="F191" s="3">
        <v>269</v>
      </c>
      <c r="G191" s="3">
        <v>10.9</v>
      </c>
      <c r="H191" s="182">
        <v>12</v>
      </c>
      <c r="I191" s="3">
        <v>1501135</v>
      </c>
      <c r="J191" s="45">
        <f t="shared" si="3"/>
        <v>11476.567278287461</v>
      </c>
    </row>
    <row r="192" spans="1:10">
      <c r="A192" s="2">
        <v>270</v>
      </c>
      <c r="B192" s="2">
        <v>3412550026</v>
      </c>
      <c r="C192" s="2" t="s">
        <v>128</v>
      </c>
      <c r="D192" s="3">
        <v>10</v>
      </c>
      <c r="E192" s="3">
        <v>1069</v>
      </c>
      <c r="F192" s="3">
        <v>267</v>
      </c>
      <c r="G192" s="3">
        <v>4.0999999999999996</v>
      </c>
      <c r="H192" s="182">
        <v>12</v>
      </c>
      <c r="I192" s="3">
        <v>988190</v>
      </c>
      <c r="J192" s="45">
        <f t="shared" si="3"/>
        <v>20085.162601626016</v>
      </c>
    </row>
    <row r="193" spans="1:10">
      <c r="A193" s="2">
        <v>271</v>
      </c>
      <c r="B193" s="2">
        <v>3410500932</v>
      </c>
      <c r="C193" s="2" t="s">
        <v>8</v>
      </c>
      <c r="D193" s="3">
        <v>20</v>
      </c>
      <c r="E193" s="3">
        <v>5183</v>
      </c>
      <c r="F193" s="3">
        <v>297</v>
      </c>
      <c r="G193" s="3">
        <v>17.5</v>
      </c>
      <c r="H193" s="182">
        <v>12</v>
      </c>
      <c r="I193" s="3">
        <v>3821960</v>
      </c>
      <c r="J193" s="45">
        <f t="shared" si="3"/>
        <v>18199.809523809523</v>
      </c>
    </row>
    <row r="194" spans="1:10">
      <c r="A194" s="2">
        <v>272</v>
      </c>
      <c r="B194" s="2">
        <v>3411502416</v>
      </c>
      <c r="C194" s="2" t="s">
        <v>129</v>
      </c>
      <c r="D194" s="3">
        <v>20</v>
      </c>
      <c r="E194" s="3">
        <v>3390</v>
      </c>
      <c r="F194" s="3">
        <v>266</v>
      </c>
      <c r="G194" s="3">
        <v>12.799999999999999</v>
      </c>
      <c r="H194" s="182">
        <v>12</v>
      </c>
      <c r="I194" s="3">
        <v>2732746</v>
      </c>
      <c r="J194" s="45">
        <f t="shared" ref="J194:J257" si="4">IF(AND(I194&gt;0,G194&gt;0,H194&gt;0),I194/G194/H194,0)</f>
        <v>17791.315104166668</v>
      </c>
    </row>
    <row r="195" spans="1:10">
      <c r="A195" s="2">
        <v>273</v>
      </c>
      <c r="B195" s="2">
        <v>3413100102</v>
      </c>
      <c r="C195" s="2" t="s">
        <v>130</v>
      </c>
      <c r="D195" s="3">
        <v>20</v>
      </c>
      <c r="E195" s="3">
        <v>3987</v>
      </c>
      <c r="F195" s="3">
        <v>247</v>
      </c>
      <c r="G195" s="3">
        <v>16.200000000000003</v>
      </c>
      <c r="H195" s="182">
        <v>12</v>
      </c>
      <c r="I195" s="3">
        <v>4575000</v>
      </c>
      <c r="J195" s="45">
        <f t="shared" si="4"/>
        <v>23533.950617283946</v>
      </c>
    </row>
    <row r="196" spans="1:10">
      <c r="A196" s="2">
        <v>275</v>
      </c>
      <c r="B196" s="2">
        <v>3410210664</v>
      </c>
      <c r="C196" s="2" t="s">
        <v>131</v>
      </c>
      <c r="D196" s="187">
        <v>20</v>
      </c>
      <c r="E196" s="3">
        <v>3594</v>
      </c>
      <c r="F196" s="3">
        <v>240</v>
      </c>
      <c r="G196" s="3">
        <v>15</v>
      </c>
      <c r="H196" s="182">
        <v>12</v>
      </c>
      <c r="I196" s="3">
        <v>2743600</v>
      </c>
      <c r="J196" s="45">
        <f t="shared" si="4"/>
        <v>15242.222222222221</v>
      </c>
    </row>
    <row r="197" spans="1:10">
      <c r="A197" s="2">
        <v>276</v>
      </c>
      <c r="B197" s="2">
        <v>3410110807</v>
      </c>
      <c r="C197" s="2" t="s">
        <v>461</v>
      </c>
      <c r="D197" s="3">
        <v>20</v>
      </c>
      <c r="E197" s="3">
        <v>3020</v>
      </c>
      <c r="F197" s="3">
        <v>242</v>
      </c>
      <c r="G197" s="3">
        <v>12.5</v>
      </c>
      <c r="H197" s="182">
        <v>12</v>
      </c>
      <c r="I197" s="3">
        <v>2804890</v>
      </c>
      <c r="J197" s="45">
        <f t="shared" si="4"/>
        <v>18699.266666666666</v>
      </c>
    </row>
    <row r="198" spans="1:10">
      <c r="A198" s="2">
        <v>277</v>
      </c>
      <c r="B198" s="2">
        <v>3410201192</v>
      </c>
      <c r="C198" s="2" t="s">
        <v>132</v>
      </c>
      <c r="D198" s="3"/>
      <c r="E198" s="3"/>
      <c r="F198" s="3"/>
      <c r="G198" s="3"/>
      <c r="H198" s="182"/>
      <c r="I198" s="3"/>
      <c r="J198" s="45"/>
    </row>
    <row r="199" spans="1:10">
      <c r="A199" s="2">
        <v>279</v>
      </c>
      <c r="B199" s="2">
        <v>3411100674</v>
      </c>
      <c r="C199" s="2" t="s">
        <v>133</v>
      </c>
      <c r="D199" s="3">
        <v>20</v>
      </c>
      <c r="E199" s="3">
        <v>2573</v>
      </c>
      <c r="F199" s="3">
        <v>256</v>
      </c>
      <c r="G199" s="3">
        <v>10.1</v>
      </c>
      <c r="H199" s="182">
        <v>12</v>
      </c>
      <c r="I199" s="3">
        <v>3686820</v>
      </c>
      <c r="J199" s="45">
        <f t="shared" si="4"/>
        <v>30419.30693069307</v>
      </c>
    </row>
    <row r="200" spans="1:10">
      <c r="A200" s="2">
        <v>280</v>
      </c>
      <c r="B200" s="2">
        <v>3412700423</v>
      </c>
      <c r="C200" s="2" t="s">
        <v>134</v>
      </c>
      <c r="D200" s="3">
        <v>20</v>
      </c>
      <c r="E200" s="3">
        <v>3141</v>
      </c>
      <c r="F200" s="3">
        <v>251</v>
      </c>
      <c r="G200" s="3">
        <v>12.6</v>
      </c>
      <c r="H200" s="182">
        <v>12</v>
      </c>
      <c r="I200" s="3">
        <v>4270525</v>
      </c>
      <c r="J200" s="45">
        <f t="shared" si="4"/>
        <v>28244.212962962964</v>
      </c>
    </row>
    <row r="201" spans="1:10">
      <c r="A201" s="2">
        <v>281</v>
      </c>
      <c r="B201" s="2">
        <v>3410110906</v>
      </c>
      <c r="C201" s="2" t="s">
        <v>135</v>
      </c>
      <c r="D201" s="3">
        <v>20</v>
      </c>
      <c r="E201" s="3">
        <v>3769</v>
      </c>
      <c r="F201" s="3">
        <v>207</v>
      </c>
      <c r="G201" s="3">
        <v>18.3</v>
      </c>
      <c r="H201" s="182">
        <v>12</v>
      </c>
      <c r="I201" s="3">
        <v>4000000</v>
      </c>
      <c r="J201" s="45">
        <f t="shared" si="4"/>
        <v>18214.936247723133</v>
      </c>
    </row>
    <row r="202" spans="1:10">
      <c r="A202" s="2">
        <v>283</v>
      </c>
      <c r="B202" s="2">
        <v>3410210896</v>
      </c>
      <c r="C202" s="6" t="s">
        <v>136</v>
      </c>
      <c r="D202" s="3">
        <v>20</v>
      </c>
      <c r="E202" s="3">
        <v>3397</v>
      </c>
      <c r="F202" s="3">
        <v>238</v>
      </c>
      <c r="G202" s="3">
        <v>14.299999999999999</v>
      </c>
      <c r="H202" s="182">
        <v>12</v>
      </c>
      <c r="I202" s="3">
        <v>3044137</v>
      </c>
      <c r="J202" s="45">
        <f t="shared" si="4"/>
        <v>17739.726107226106</v>
      </c>
    </row>
    <row r="203" spans="1:10">
      <c r="A203" s="2">
        <v>284</v>
      </c>
      <c r="B203" s="2">
        <v>3413300082</v>
      </c>
      <c r="C203" s="2" t="s">
        <v>137</v>
      </c>
      <c r="D203" s="3">
        <v>20</v>
      </c>
      <c r="E203" s="3">
        <v>2772</v>
      </c>
      <c r="F203" s="3">
        <v>239</v>
      </c>
      <c r="G203" s="3">
        <v>11.6</v>
      </c>
      <c r="H203" s="182">
        <v>12</v>
      </c>
      <c r="I203" s="3">
        <v>1523160</v>
      </c>
      <c r="J203" s="45">
        <f t="shared" si="4"/>
        <v>10942.241379310346</v>
      </c>
    </row>
    <row r="204" spans="1:10">
      <c r="A204" s="2">
        <v>286</v>
      </c>
      <c r="B204" s="2">
        <v>3410211019</v>
      </c>
      <c r="C204" s="2" t="s">
        <v>138</v>
      </c>
      <c r="D204" s="3">
        <v>20</v>
      </c>
      <c r="E204" s="3">
        <v>4212</v>
      </c>
      <c r="F204" s="3">
        <v>257</v>
      </c>
      <c r="G204" s="3">
        <v>16.400000000000002</v>
      </c>
      <c r="H204" s="182">
        <v>12</v>
      </c>
      <c r="I204" s="3">
        <v>2492000</v>
      </c>
      <c r="J204" s="45">
        <f t="shared" si="4"/>
        <v>12662.601626016258</v>
      </c>
    </row>
    <row r="205" spans="1:10">
      <c r="A205" s="2">
        <v>287</v>
      </c>
      <c r="B205" s="2">
        <v>3411100682</v>
      </c>
      <c r="C205" s="2" t="s">
        <v>139</v>
      </c>
      <c r="D205" s="3">
        <v>20</v>
      </c>
      <c r="E205" s="3">
        <v>3099</v>
      </c>
      <c r="F205" s="3">
        <v>268</v>
      </c>
      <c r="G205" s="3">
        <v>11.6</v>
      </c>
      <c r="H205" s="182">
        <v>12</v>
      </c>
      <c r="I205" s="3">
        <v>3193950</v>
      </c>
      <c r="J205" s="45">
        <f t="shared" si="4"/>
        <v>22945.043103448275</v>
      </c>
    </row>
    <row r="206" spans="1:10">
      <c r="A206" s="2">
        <v>288</v>
      </c>
      <c r="B206" s="2">
        <v>3410211050</v>
      </c>
      <c r="C206" s="2" t="s">
        <v>140</v>
      </c>
      <c r="D206" s="3">
        <v>20</v>
      </c>
      <c r="E206" s="3">
        <v>4900</v>
      </c>
      <c r="F206" s="3">
        <v>247</v>
      </c>
      <c r="G206" s="3">
        <v>19.900000000000002</v>
      </c>
      <c r="H206" s="182">
        <v>12</v>
      </c>
      <c r="I206" s="3">
        <v>8474801</v>
      </c>
      <c r="J206" s="45">
        <f t="shared" si="4"/>
        <v>35489.116415410383</v>
      </c>
    </row>
    <row r="207" spans="1:10">
      <c r="A207" s="2">
        <v>289</v>
      </c>
      <c r="B207" s="2">
        <v>3411502507</v>
      </c>
      <c r="C207" s="2" t="s">
        <v>141</v>
      </c>
      <c r="D207" s="3">
        <v>20</v>
      </c>
      <c r="E207" s="3">
        <v>1918</v>
      </c>
      <c r="F207" s="3">
        <v>274</v>
      </c>
      <c r="G207" s="3">
        <v>7</v>
      </c>
      <c r="H207" s="182">
        <v>12</v>
      </c>
      <c r="I207" s="3">
        <v>1684856</v>
      </c>
      <c r="J207" s="45">
        <f t="shared" si="4"/>
        <v>20057.809523809523</v>
      </c>
    </row>
    <row r="208" spans="1:10">
      <c r="A208" s="2">
        <v>290</v>
      </c>
      <c r="B208" s="2">
        <v>3411700267</v>
      </c>
      <c r="C208" s="2" t="s">
        <v>143</v>
      </c>
      <c r="D208" s="3">
        <v>10</v>
      </c>
      <c r="E208" s="3">
        <v>0</v>
      </c>
      <c r="F208" s="3">
        <v>0</v>
      </c>
      <c r="G208" s="3">
        <v>0</v>
      </c>
      <c r="H208" s="182">
        <v>0</v>
      </c>
      <c r="I208" s="3">
        <v>0</v>
      </c>
      <c r="J208" s="45">
        <f t="shared" si="4"/>
        <v>0</v>
      </c>
    </row>
    <row r="209" spans="1:10">
      <c r="A209" s="2">
        <v>294</v>
      </c>
      <c r="B209" s="2">
        <v>3410500957</v>
      </c>
      <c r="C209" s="2" t="s">
        <v>144</v>
      </c>
      <c r="D209" s="3">
        <v>20</v>
      </c>
      <c r="E209" s="3">
        <v>2088</v>
      </c>
      <c r="F209" s="3">
        <v>240</v>
      </c>
      <c r="G209" s="3">
        <v>8.6999999999999993</v>
      </c>
      <c r="H209" s="182">
        <v>12</v>
      </c>
      <c r="I209" s="3">
        <v>1558560</v>
      </c>
      <c r="J209" s="45">
        <f t="shared" si="4"/>
        <v>14928.735632183909</v>
      </c>
    </row>
    <row r="210" spans="1:10">
      <c r="A210" s="2">
        <v>296</v>
      </c>
      <c r="B210" s="2">
        <v>3410211233</v>
      </c>
      <c r="C210" s="2" t="s">
        <v>145</v>
      </c>
      <c r="D210" s="3">
        <v>20</v>
      </c>
      <c r="E210" s="3">
        <v>3519</v>
      </c>
      <c r="F210" s="3">
        <v>251</v>
      </c>
      <c r="G210" s="3">
        <v>14.1</v>
      </c>
      <c r="H210" s="182">
        <v>12</v>
      </c>
      <c r="I210" s="3">
        <v>1862270</v>
      </c>
      <c r="J210" s="45">
        <f t="shared" si="4"/>
        <v>11006.323877068558</v>
      </c>
    </row>
    <row r="211" spans="1:10">
      <c r="A211" s="2">
        <v>298</v>
      </c>
      <c r="B211" s="2">
        <v>3410900553</v>
      </c>
      <c r="C211" s="2" t="s">
        <v>146</v>
      </c>
      <c r="D211" s="3">
        <v>14</v>
      </c>
      <c r="E211" s="3">
        <v>3450</v>
      </c>
      <c r="F211" s="3">
        <v>239</v>
      </c>
      <c r="G211" s="3">
        <v>14.5</v>
      </c>
      <c r="H211" s="182">
        <v>12</v>
      </c>
      <c r="I211" s="3">
        <v>4603662</v>
      </c>
      <c r="J211" s="45">
        <f t="shared" si="4"/>
        <v>26457.827586206899</v>
      </c>
    </row>
    <row r="212" spans="1:10">
      <c r="A212" s="2">
        <v>300</v>
      </c>
      <c r="B212" s="2">
        <v>3411502556</v>
      </c>
      <c r="C212" s="6" t="s">
        <v>148</v>
      </c>
      <c r="D212" s="3">
        <v>20</v>
      </c>
      <c r="E212" s="3">
        <v>7295</v>
      </c>
      <c r="F212" s="3">
        <v>254</v>
      </c>
      <c r="G212" s="3">
        <v>28.8</v>
      </c>
      <c r="H212" s="182">
        <v>12</v>
      </c>
      <c r="I212" s="3">
        <v>4059229</v>
      </c>
      <c r="J212" s="45">
        <f t="shared" si="4"/>
        <v>11745.454282407407</v>
      </c>
    </row>
    <row r="213" spans="1:10">
      <c r="A213" s="2">
        <v>301</v>
      </c>
      <c r="B213" s="2">
        <v>3412100236</v>
      </c>
      <c r="C213" s="2" t="s">
        <v>149</v>
      </c>
      <c r="D213" s="3">
        <v>10</v>
      </c>
      <c r="E213" s="3">
        <v>1671</v>
      </c>
      <c r="F213" s="3">
        <v>269</v>
      </c>
      <c r="G213" s="3">
        <v>6.3</v>
      </c>
      <c r="H213" s="182">
        <v>12</v>
      </c>
      <c r="I213" s="3">
        <v>1226200</v>
      </c>
      <c r="J213" s="45">
        <f t="shared" si="4"/>
        <v>16219.57671957672</v>
      </c>
    </row>
    <row r="214" spans="1:10">
      <c r="A214" s="2">
        <v>303</v>
      </c>
      <c r="B214" s="2">
        <v>3410550408</v>
      </c>
      <c r="C214" s="2" t="s">
        <v>150</v>
      </c>
      <c r="D214" s="3">
        <v>20</v>
      </c>
      <c r="E214" s="3">
        <v>6050</v>
      </c>
      <c r="F214" s="3">
        <v>269</v>
      </c>
      <c r="G214" s="3">
        <v>22.5</v>
      </c>
      <c r="H214" s="182">
        <v>12</v>
      </c>
      <c r="I214" s="3">
        <v>9826644</v>
      </c>
      <c r="J214" s="45">
        <f t="shared" si="4"/>
        <v>36394.977777777778</v>
      </c>
    </row>
    <row r="215" spans="1:10">
      <c r="A215" s="2">
        <v>310</v>
      </c>
      <c r="B215" s="2">
        <v>3410211662</v>
      </c>
      <c r="C215" s="2" t="s">
        <v>152</v>
      </c>
      <c r="D215" s="3">
        <v>20</v>
      </c>
      <c r="E215" s="3">
        <v>4006</v>
      </c>
      <c r="F215" s="3">
        <v>269</v>
      </c>
      <c r="G215" s="3">
        <v>14.9</v>
      </c>
      <c r="H215" s="182">
        <v>12</v>
      </c>
      <c r="I215" s="3">
        <v>4241943</v>
      </c>
      <c r="J215" s="45">
        <f t="shared" si="4"/>
        <v>23724.513422818793</v>
      </c>
    </row>
    <row r="216" spans="1:10">
      <c r="A216" s="2">
        <v>312</v>
      </c>
      <c r="B216" s="2">
        <v>3410550424</v>
      </c>
      <c r="C216" s="2" t="s">
        <v>153</v>
      </c>
      <c r="D216" s="3">
        <v>20</v>
      </c>
      <c r="E216" s="3">
        <v>4200</v>
      </c>
      <c r="F216" s="3">
        <v>295</v>
      </c>
      <c r="G216" s="3">
        <v>14.299999999999999</v>
      </c>
      <c r="H216" s="182">
        <v>12</v>
      </c>
      <c r="I216" s="3">
        <v>3458976</v>
      </c>
      <c r="J216" s="45">
        <f t="shared" si="4"/>
        <v>20157.202797202797</v>
      </c>
    </row>
    <row r="217" spans="1:10">
      <c r="A217" s="2">
        <v>313</v>
      </c>
      <c r="B217" s="2">
        <v>3410111797</v>
      </c>
      <c r="C217" s="2" t="s">
        <v>154</v>
      </c>
      <c r="D217" s="3">
        <v>20</v>
      </c>
      <c r="E217" s="3">
        <v>5105</v>
      </c>
      <c r="F217" s="3">
        <v>253</v>
      </c>
      <c r="G217" s="3">
        <v>20.200000000000003</v>
      </c>
      <c r="H217" s="182">
        <v>12</v>
      </c>
      <c r="I217" s="3">
        <v>3002850</v>
      </c>
      <c r="J217" s="45">
        <f t="shared" si="4"/>
        <v>12387.995049504949</v>
      </c>
    </row>
    <row r="218" spans="1:10">
      <c r="A218" s="2">
        <v>319</v>
      </c>
      <c r="B218" s="2">
        <v>3411502267</v>
      </c>
      <c r="C218" s="2" t="s">
        <v>155</v>
      </c>
      <c r="D218" s="43">
        <v>20</v>
      </c>
      <c r="E218" s="43">
        <v>3037</v>
      </c>
      <c r="F218" s="43">
        <v>269</v>
      </c>
      <c r="G218" s="43">
        <v>11.299999999999999</v>
      </c>
      <c r="H218" s="185">
        <v>12</v>
      </c>
      <c r="I218" s="43">
        <v>3818079</v>
      </c>
      <c r="J218" s="45">
        <f t="shared" si="4"/>
        <v>28156.924778761066</v>
      </c>
    </row>
    <row r="219" spans="1:10">
      <c r="A219" s="2">
        <v>321</v>
      </c>
      <c r="B219" s="2">
        <v>3410112084</v>
      </c>
      <c r="C219" s="2" t="s">
        <v>157</v>
      </c>
      <c r="D219" s="3">
        <v>15</v>
      </c>
      <c r="E219" s="3">
        <v>3089</v>
      </c>
      <c r="F219" s="3">
        <v>261</v>
      </c>
      <c r="G219" s="3">
        <v>11.9</v>
      </c>
      <c r="H219" s="182">
        <v>12</v>
      </c>
      <c r="I219" s="3">
        <v>2876979</v>
      </c>
      <c r="J219" s="45">
        <f t="shared" si="4"/>
        <v>20146.911764705881</v>
      </c>
    </row>
    <row r="220" spans="1:10">
      <c r="A220" s="2">
        <v>323</v>
      </c>
      <c r="B220" s="2">
        <v>3410550457</v>
      </c>
      <c r="C220" s="2" t="s">
        <v>158</v>
      </c>
      <c r="D220" s="3">
        <v>14</v>
      </c>
      <c r="E220" s="3">
        <v>3322</v>
      </c>
      <c r="F220" s="3">
        <v>284</v>
      </c>
      <c r="G220" s="3">
        <v>11.7</v>
      </c>
      <c r="H220" s="182">
        <v>12</v>
      </c>
      <c r="I220" s="3">
        <v>1471521</v>
      </c>
      <c r="J220" s="45">
        <f t="shared" si="4"/>
        <v>10480.918803418805</v>
      </c>
    </row>
    <row r="221" spans="1:10">
      <c r="A221" s="2">
        <v>324</v>
      </c>
      <c r="B221" s="2">
        <v>3410550465</v>
      </c>
      <c r="C221" s="2" t="s">
        <v>159</v>
      </c>
      <c r="D221" s="3">
        <v>40</v>
      </c>
      <c r="E221" s="3">
        <v>2076</v>
      </c>
      <c r="F221" s="3">
        <v>314</v>
      </c>
      <c r="G221" s="3">
        <v>6.6999999999999993</v>
      </c>
      <c r="H221" s="182">
        <v>12</v>
      </c>
      <c r="I221" s="3">
        <v>3937709</v>
      </c>
      <c r="J221" s="45">
        <f t="shared" si="4"/>
        <v>48976.480099502493</v>
      </c>
    </row>
    <row r="222" spans="1:10">
      <c r="A222" s="2">
        <v>325</v>
      </c>
      <c r="B222" s="2">
        <v>3412300075</v>
      </c>
      <c r="C222" s="2" t="s">
        <v>160</v>
      </c>
      <c r="D222" s="3">
        <v>40</v>
      </c>
      <c r="E222" s="3">
        <v>6945</v>
      </c>
      <c r="F222" s="3">
        <v>241</v>
      </c>
      <c r="G222" s="3">
        <v>28.900000000000002</v>
      </c>
      <c r="H222" s="182">
        <v>12</v>
      </c>
      <c r="I222" s="3">
        <v>4718750</v>
      </c>
      <c r="J222" s="45">
        <f t="shared" si="4"/>
        <v>13606.545559400229</v>
      </c>
    </row>
    <row r="223" spans="1:10">
      <c r="A223" s="2">
        <v>326</v>
      </c>
      <c r="B223" s="2">
        <v>3410212264</v>
      </c>
      <c r="C223" s="2" t="s">
        <v>161</v>
      </c>
      <c r="D223" s="3">
        <v>20</v>
      </c>
      <c r="E223" s="3">
        <v>4081</v>
      </c>
      <c r="F223" s="3">
        <v>254</v>
      </c>
      <c r="G223" s="3">
        <v>16.100000000000001</v>
      </c>
      <c r="H223" s="182">
        <v>12</v>
      </c>
      <c r="I223" s="3">
        <v>5365177</v>
      </c>
      <c r="J223" s="45">
        <f t="shared" si="4"/>
        <v>27770.067287784677</v>
      </c>
    </row>
    <row r="224" spans="1:10">
      <c r="A224" s="2">
        <v>329</v>
      </c>
      <c r="B224" s="2">
        <v>3412500757</v>
      </c>
      <c r="C224" s="2" t="s">
        <v>162</v>
      </c>
      <c r="D224" s="3">
        <v>20</v>
      </c>
      <c r="E224" s="3">
        <v>2125</v>
      </c>
      <c r="F224" s="3">
        <v>255</v>
      </c>
      <c r="G224" s="3">
        <v>8.4</v>
      </c>
      <c r="H224" s="182">
        <v>12</v>
      </c>
      <c r="I224" s="3">
        <v>1232925</v>
      </c>
      <c r="J224" s="45">
        <f t="shared" si="4"/>
        <v>12231.398809523809</v>
      </c>
    </row>
    <row r="225" spans="1:10">
      <c r="A225" s="2">
        <v>330</v>
      </c>
      <c r="B225" s="2">
        <v>3410112423</v>
      </c>
      <c r="C225" s="2" t="s">
        <v>164</v>
      </c>
      <c r="D225" s="3">
        <v>14</v>
      </c>
      <c r="E225" s="3">
        <v>1337</v>
      </c>
      <c r="F225" s="3">
        <v>257</v>
      </c>
      <c r="G225" s="3">
        <v>5.3</v>
      </c>
      <c r="H225" s="182">
        <v>12</v>
      </c>
      <c r="I225" s="3">
        <v>320960</v>
      </c>
      <c r="J225" s="45">
        <f t="shared" si="4"/>
        <v>5046.5408805031448</v>
      </c>
    </row>
    <row r="226" spans="1:10">
      <c r="A226" s="2">
        <v>331</v>
      </c>
      <c r="B226" s="2">
        <v>3410112431</v>
      </c>
      <c r="C226" s="2" t="s">
        <v>165</v>
      </c>
      <c r="D226" s="3">
        <v>20</v>
      </c>
      <c r="E226" s="3">
        <v>4232</v>
      </c>
      <c r="F226" s="3">
        <v>240</v>
      </c>
      <c r="G226" s="3">
        <v>17.700000000000003</v>
      </c>
      <c r="H226" s="182">
        <v>12</v>
      </c>
      <c r="I226" s="3">
        <v>2971735</v>
      </c>
      <c r="J226" s="45">
        <f t="shared" si="4"/>
        <v>13991.219397363464</v>
      </c>
    </row>
    <row r="227" spans="1:10">
      <c r="A227" s="2">
        <v>332</v>
      </c>
      <c r="B227" s="2">
        <v>3410212462</v>
      </c>
      <c r="C227" s="2" t="s">
        <v>166</v>
      </c>
      <c r="D227" s="3">
        <v>30</v>
      </c>
      <c r="E227" s="3">
        <v>6113</v>
      </c>
      <c r="F227" s="3">
        <v>286</v>
      </c>
      <c r="G227" s="3">
        <v>21.400000000000002</v>
      </c>
      <c r="H227" s="182">
        <v>12</v>
      </c>
      <c r="I227" s="3">
        <v>2309892</v>
      </c>
      <c r="J227" s="45">
        <f t="shared" si="4"/>
        <v>8994.9065420560746</v>
      </c>
    </row>
    <row r="228" spans="1:10">
      <c r="A228" s="2">
        <v>333</v>
      </c>
      <c r="B228" s="2">
        <v>3410112563</v>
      </c>
      <c r="C228" s="2" t="s">
        <v>167</v>
      </c>
      <c r="D228" s="3">
        <v>40</v>
      </c>
      <c r="E228" s="3">
        <v>8354</v>
      </c>
      <c r="F228" s="3">
        <v>245</v>
      </c>
      <c r="G228" s="3">
        <v>34.1</v>
      </c>
      <c r="H228" s="182">
        <v>12</v>
      </c>
      <c r="I228" s="3">
        <v>9707707</v>
      </c>
      <c r="J228" s="45">
        <f t="shared" si="4"/>
        <v>23723.624144672533</v>
      </c>
    </row>
    <row r="229" spans="1:10">
      <c r="A229" s="2">
        <v>334</v>
      </c>
      <c r="B229" s="2">
        <v>3410112597</v>
      </c>
      <c r="C229" s="2" t="s">
        <v>168</v>
      </c>
      <c r="D229" s="3">
        <v>20</v>
      </c>
      <c r="E229" s="3">
        <v>4786</v>
      </c>
      <c r="F229" s="3">
        <v>266</v>
      </c>
      <c r="G229" s="3">
        <v>18</v>
      </c>
      <c r="H229" s="182">
        <v>12</v>
      </c>
      <c r="I229" s="3">
        <v>7462800</v>
      </c>
      <c r="J229" s="45">
        <f t="shared" si="4"/>
        <v>34550</v>
      </c>
    </row>
    <row r="230" spans="1:10">
      <c r="A230" s="2">
        <v>335</v>
      </c>
      <c r="B230" s="2">
        <v>3410212538</v>
      </c>
      <c r="C230" s="2" t="s">
        <v>169</v>
      </c>
      <c r="D230" s="3">
        <v>20</v>
      </c>
      <c r="E230" s="3">
        <v>4816</v>
      </c>
      <c r="F230" s="3">
        <v>269</v>
      </c>
      <c r="G230" s="3">
        <v>18</v>
      </c>
      <c r="H230" s="182">
        <v>12</v>
      </c>
      <c r="I230" s="3">
        <v>1905380</v>
      </c>
      <c r="J230" s="45">
        <f t="shared" si="4"/>
        <v>8821.2037037037026</v>
      </c>
    </row>
    <row r="231" spans="1:10">
      <c r="A231" s="2">
        <v>336</v>
      </c>
      <c r="B231" s="2">
        <v>3410212587</v>
      </c>
      <c r="C231" s="2" t="s">
        <v>170</v>
      </c>
      <c r="D231" s="3">
        <v>12</v>
      </c>
      <c r="E231" s="3">
        <v>3178</v>
      </c>
      <c r="F231" s="3">
        <v>258</v>
      </c>
      <c r="G231" s="3">
        <v>12.4</v>
      </c>
      <c r="H231" s="182">
        <v>12</v>
      </c>
      <c r="I231" s="3">
        <v>5801946</v>
      </c>
      <c r="J231" s="45">
        <f t="shared" si="4"/>
        <v>38991.572580645159</v>
      </c>
    </row>
    <row r="232" spans="1:10">
      <c r="A232" s="2">
        <v>339</v>
      </c>
      <c r="B232" s="2">
        <v>3410212652</v>
      </c>
      <c r="C232" s="2" t="s">
        <v>171</v>
      </c>
      <c r="D232" s="3">
        <v>20</v>
      </c>
      <c r="E232" s="3">
        <v>2257</v>
      </c>
      <c r="F232" s="3">
        <v>261</v>
      </c>
      <c r="G232" s="3">
        <v>8.6999999999999993</v>
      </c>
      <c r="H232" s="182">
        <v>12</v>
      </c>
      <c r="I232" s="3">
        <v>4700530</v>
      </c>
      <c r="J232" s="45">
        <f t="shared" si="4"/>
        <v>45024.233716475101</v>
      </c>
    </row>
    <row r="233" spans="1:10">
      <c r="A233" s="2">
        <v>340</v>
      </c>
      <c r="B233" s="2">
        <v>3410212660</v>
      </c>
      <c r="C233" s="2" t="s">
        <v>172</v>
      </c>
      <c r="D233" s="3">
        <v>20</v>
      </c>
      <c r="E233" s="3">
        <v>3507</v>
      </c>
      <c r="F233" s="3">
        <v>307</v>
      </c>
      <c r="G233" s="3">
        <v>11.5</v>
      </c>
      <c r="H233" s="182">
        <v>12</v>
      </c>
      <c r="I233" s="3">
        <v>2338950</v>
      </c>
      <c r="J233" s="45">
        <f t="shared" si="4"/>
        <v>16948.91304347826</v>
      </c>
    </row>
    <row r="234" spans="1:10">
      <c r="A234" s="2">
        <v>342</v>
      </c>
      <c r="B234" s="2">
        <v>3410212710</v>
      </c>
      <c r="C234" s="2" t="s">
        <v>173</v>
      </c>
      <c r="D234" s="3">
        <v>20</v>
      </c>
      <c r="E234" s="3">
        <v>7525</v>
      </c>
      <c r="F234" s="3">
        <v>269</v>
      </c>
      <c r="G234" s="3">
        <v>28</v>
      </c>
      <c r="H234" s="182">
        <v>12</v>
      </c>
      <c r="I234" s="3">
        <v>15524880</v>
      </c>
      <c r="J234" s="45">
        <f t="shared" si="4"/>
        <v>46205</v>
      </c>
    </row>
    <row r="235" spans="1:10">
      <c r="A235" s="2">
        <v>344</v>
      </c>
      <c r="B235" s="2">
        <v>3410112746</v>
      </c>
      <c r="C235" s="2" t="s">
        <v>174</v>
      </c>
      <c r="D235" s="3">
        <v>20</v>
      </c>
      <c r="E235" s="3">
        <v>2392</v>
      </c>
      <c r="F235" s="3">
        <v>242</v>
      </c>
      <c r="G235" s="3">
        <v>9.9</v>
      </c>
      <c r="H235" s="182">
        <v>12</v>
      </c>
      <c r="I235" s="3">
        <v>1290417</v>
      </c>
      <c r="J235" s="45">
        <f t="shared" si="4"/>
        <v>10862.095959595959</v>
      </c>
    </row>
    <row r="236" spans="1:10">
      <c r="A236" s="2">
        <v>347</v>
      </c>
      <c r="B236" s="2">
        <v>3411502689</v>
      </c>
      <c r="C236" s="2" t="s">
        <v>175</v>
      </c>
      <c r="D236" s="3">
        <v>25</v>
      </c>
      <c r="E236" s="3">
        <v>6782</v>
      </c>
      <c r="F236" s="3">
        <v>257</v>
      </c>
      <c r="G236" s="3">
        <v>26.400000000000002</v>
      </c>
      <c r="H236" s="182">
        <v>12</v>
      </c>
      <c r="I236" s="3">
        <v>7316730</v>
      </c>
      <c r="J236" s="45">
        <f t="shared" si="4"/>
        <v>23095.738636363632</v>
      </c>
    </row>
    <row r="237" spans="1:10">
      <c r="A237" s="2">
        <v>348</v>
      </c>
      <c r="B237" s="2">
        <v>3411700309</v>
      </c>
      <c r="C237" s="2" t="s">
        <v>176</v>
      </c>
      <c r="D237" s="3">
        <v>20</v>
      </c>
      <c r="E237" s="3">
        <v>2475</v>
      </c>
      <c r="F237" s="3">
        <v>283</v>
      </c>
      <c r="G237" s="3">
        <v>8.7999999999999989</v>
      </c>
      <c r="H237" s="182">
        <v>12</v>
      </c>
      <c r="I237" s="3">
        <v>1586200</v>
      </c>
      <c r="J237" s="45">
        <f t="shared" si="4"/>
        <v>15020.833333333336</v>
      </c>
    </row>
    <row r="238" spans="1:10">
      <c r="A238" s="2">
        <v>349</v>
      </c>
      <c r="B238" s="2">
        <v>3411502614</v>
      </c>
      <c r="C238" s="2" t="s">
        <v>177</v>
      </c>
      <c r="D238" s="3">
        <v>10</v>
      </c>
      <c r="E238" s="3">
        <v>957</v>
      </c>
      <c r="F238" s="3">
        <v>269</v>
      </c>
      <c r="G238" s="3">
        <v>3.6</v>
      </c>
      <c r="H238" s="182">
        <v>12</v>
      </c>
      <c r="I238" s="3">
        <v>268099</v>
      </c>
      <c r="J238" s="45">
        <f t="shared" si="4"/>
        <v>6205.9953703703695</v>
      </c>
    </row>
    <row r="239" spans="1:10">
      <c r="A239" s="2">
        <v>352</v>
      </c>
      <c r="B239" s="2">
        <v>3410112902</v>
      </c>
      <c r="C239" s="2" t="s">
        <v>179</v>
      </c>
      <c r="D239" s="3"/>
      <c r="E239" s="3"/>
      <c r="F239" s="3"/>
      <c r="G239" s="3"/>
      <c r="H239" s="182"/>
      <c r="I239" s="3"/>
      <c r="J239" s="45"/>
    </row>
    <row r="240" spans="1:10">
      <c r="A240" s="2">
        <v>354</v>
      </c>
      <c r="B240" s="2">
        <v>3411100716</v>
      </c>
      <c r="C240" s="2" t="s">
        <v>180</v>
      </c>
      <c r="D240" s="3">
        <v>20</v>
      </c>
      <c r="E240" s="3">
        <v>960</v>
      </c>
      <c r="F240" s="3">
        <v>243</v>
      </c>
      <c r="G240" s="3">
        <v>4</v>
      </c>
      <c r="H240" s="182">
        <v>12</v>
      </c>
      <c r="I240" s="3">
        <v>1682000</v>
      </c>
      <c r="J240" s="45">
        <f t="shared" si="4"/>
        <v>35041.666666666664</v>
      </c>
    </row>
    <row r="241" spans="1:10">
      <c r="A241" s="2">
        <v>355</v>
      </c>
      <c r="B241" s="2">
        <v>3410113264</v>
      </c>
      <c r="C241" s="2" t="s">
        <v>181</v>
      </c>
      <c r="D241" s="3">
        <v>20</v>
      </c>
      <c r="E241" s="3">
        <v>2639</v>
      </c>
      <c r="F241" s="3">
        <v>252</v>
      </c>
      <c r="G241" s="3">
        <v>10.5</v>
      </c>
      <c r="H241" s="182">
        <v>12</v>
      </c>
      <c r="I241" s="3">
        <v>562201</v>
      </c>
      <c r="J241" s="45">
        <f t="shared" si="4"/>
        <v>4461.9126984126988</v>
      </c>
    </row>
    <row r="242" spans="1:10">
      <c r="A242" s="2">
        <v>357</v>
      </c>
      <c r="B242" s="2">
        <v>3410213163</v>
      </c>
      <c r="C242" s="2" t="s">
        <v>182</v>
      </c>
      <c r="D242" s="3">
        <v>10</v>
      </c>
      <c r="E242" s="3">
        <v>1144</v>
      </c>
      <c r="F242" s="3">
        <v>239</v>
      </c>
      <c r="G242" s="3">
        <v>4.8</v>
      </c>
      <c r="H242" s="182">
        <v>12</v>
      </c>
      <c r="I242" s="3">
        <v>708400</v>
      </c>
      <c r="J242" s="45">
        <f t="shared" si="4"/>
        <v>12298.611111111111</v>
      </c>
    </row>
    <row r="243" spans="1:10">
      <c r="A243" s="2">
        <v>358</v>
      </c>
      <c r="B243" s="2">
        <v>3410213197</v>
      </c>
      <c r="C243" s="2" t="s">
        <v>183</v>
      </c>
      <c r="D243" s="3">
        <v>45</v>
      </c>
      <c r="E243" s="3">
        <v>3667</v>
      </c>
      <c r="F243" s="3">
        <v>257</v>
      </c>
      <c r="G243" s="3">
        <v>14.299999999999999</v>
      </c>
      <c r="H243" s="182">
        <v>12</v>
      </c>
      <c r="I243" s="3">
        <v>3525590</v>
      </c>
      <c r="J243" s="45">
        <f t="shared" si="4"/>
        <v>20545.396270396272</v>
      </c>
    </row>
    <row r="244" spans="1:10" s="188" customFormat="1">
      <c r="A244" s="186">
        <v>361</v>
      </c>
      <c r="B244" s="186">
        <v>3410113173</v>
      </c>
      <c r="C244" s="186" t="s">
        <v>185</v>
      </c>
      <c r="D244" s="187">
        <v>20</v>
      </c>
      <c r="E244" s="187">
        <v>2100</v>
      </c>
      <c r="F244" s="187">
        <v>248</v>
      </c>
      <c r="G244" s="187">
        <f>ROUNDUP(E244/F244,1)</f>
        <v>8.5</v>
      </c>
      <c r="H244" s="182">
        <v>12</v>
      </c>
      <c r="I244" s="187">
        <v>3875017</v>
      </c>
      <c r="J244" s="46">
        <f t="shared" si="4"/>
        <v>37990.362745098035</v>
      </c>
    </row>
    <row r="245" spans="1:10">
      <c r="A245" s="2">
        <v>362</v>
      </c>
      <c r="B245" s="2">
        <v>3412700472</v>
      </c>
      <c r="C245" s="2" t="s">
        <v>186</v>
      </c>
      <c r="D245" s="3">
        <v>14</v>
      </c>
      <c r="E245" s="3">
        <v>1328</v>
      </c>
      <c r="F245" s="3">
        <v>264</v>
      </c>
      <c r="G245" s="3">
        <v>5.0999999999999996</v>
      </c>
      <c r="H245" s="182">
        <v>12</v>
      </c>
      <c r="I245" s="3">
        <v>782257</v>
      </c>
      <c r="J245" s="45">
        <f t="shared" si="4"/>
        <v>12781.977124183008</v>
      </c>
    </row>
    <row r="246" spans="1:10">
      <c r="A246" s="2">
        <v>363</v>
      </c>
      <c r="B246" s="2">
        <v>3412500807</v>
      </c>
      <c r="C246" s="2" t="s">
        <v>187</v>
      </c>
      <c r="D246" s="3">
        <v>20</v>
      </c>
      <c r="E246" s="3">
        <v>2605</v>
      </c>
      <c r="F246" s="3">
        <v>286</v>
      </c>
      <c r="G246" s="3">
        <v>9.1999999999999993</v>
      </c>
      <c r="H246" s="182">
        <v>12</v>
      </c>
      <c r="I246" s="3">
        <v>3237826</v>
      </c>
      <c r="J246" s="45">
        <f t="shared" si="4"/>
        <v>29328.13405797102</v>
      </c>
    </row>
    <row r="247" spans="1:10">
      <c r="A247" s="2">
        <v>364</v>
      </c>
      <c r="B247" s="2">
        <v>3411901105</v>
      </c>
      <c r="C247" s="2" t="s">
        <v>189</v>
      </c>
      <c r="D247" s="3">
        <v>20</v>
      </c>
      <c r="E247" s="3">
        <v>3064</v>
      </c>
      <c r="F247" s="3">
        <v>264</v>
      </c>
      <c r="G247" s="3">
        <v>11.7</v>
      </c>
      <c r="H247" s="182">
        <v>12</v>
      </c>
      <c r="I247" s="3">
        <v>4915532</v>
      </c>
      <c r="J247" s="45">
        <f t="shared" si="4"/>
        <v>35010.911680911682</v>
      </c>
    </row>
    <row r="248" spans="1:10">
      <c r="A248" s="2">
        <v>365</v>
      </c>
      <c r="B248" s="2">
        <v>3410550523</v>
      </c>
      <c r="C248" s="2" t="s">
        <v>190</v>
      </c>
      <c r="D248" s="3">
        <v>37</v>
      </c>
      <c r="E248" s="3">
        <v>4809</v>
      </c>
      <c r="F248" s="3">
        <v>292</v>
      </c>
      <c r="G248" s="3">
        <v>16.5</v>
      </c>
      <c r="H248" s="182">
        <v>12</v>
      </c>
      <c r="I248" s="3">
        <v>3661600</v>
      </c>
      <c r="J248" s="45">
        <f t="shared" si="4"/>
        <v>18492.929292929293</v>
      </c>
    </row>
    <row r="249" spans="1:10">
      <c r="A249" s="2">
        <v>366</v>
      </c>
      <c r="B249" s="2">
        <v>3410213502</v>
      </c>
      <c r="C249" s="2" t="s">
        <v>191</v>
      </c>
      <c r="D249" s="3">
        <v>20</v>
      </c>
      <c r="E249" s="3">
        <v>4159</v>
      </c>
      <c r="F249" s="3">
        <v>240</v>
      </c>
      <c r="G249" s="3">
        <v>17.400000000000002</v>
      </c>
      <c r="H249" s="182">
        <v>12</v>
      </c>
      <c r="I249" s="3">
        <v>6288173</v>
      </c>
      <c r="J249" s="45">
        <f t="shared" si="4"/>
        <v>30115.771072796928</v>
      </c>
    </row>
    <row r="250" spans="1:10">
      <c r="A250" s="2">
        <v>367</v>
      </c>
      <c r="B250" s="2">
        <v>3410550556</v>
      </c>
      <c r="C250" s="2" t="s">
        <v>192</v>
      </c>
      <c r="D250" s="3">
        <v>20</v>
      </c>
      <c r="E250" s="3">
        <v>3262</v>
      </c>
      <c r="F250" s="3">
        <v>309</v>
      </c>
      <c r="G250" s="3">
        <v>10.6</v>
      </c>
      <c r="H250" s="182">
        <v>12</v>
      </c>
      <c r="I250" s="3">
        <v>1692546</v>
      </c>
      <c r="J250" s="45">
        <f t="shared" si="4"/>
        <v>13306.17924528302</v>
      </c>
    </row>
    <row r="251" spans="1:10">
      <c r="A251" s="2">
        <v>368</v>
      </c>
      <c r="B251" s="2">
        <v>3410213338</v>
      </c>
      <c r="C251" s="2" t="s">
        <v>193</v>
      </c>
      <c r="D251" s="3">
        <v>20</v>
      </c>
      <c r="E251" s="3">
        <v>6023</v>
      </c>
      <c r="F251" s="3">
        <v>269</v>
      </c>
      <c r="G251" s="3">
        <v>22.400000000000002</v>
      </c>
      <c r="H251" s="182">
        <v>12</v>
      </c>
      <c r="I251" s="3">
        <v>9088300</v>
      </c>
      <c r="J251" s="45">
        <f t="shared" si="4"/>
        <v>33810.639880952374</v>
      </c>
    </row>
    <row r="252" spans="1:10">
      <c r="A252" s="2">
        <v>369</v>
      </c>
      <c r="B252" s="2">
        <v>3410214005</v>
      </c>
      <c r="C252" s="2" t="s">
        <v>194</v>
      </c>
      <c r="D252" s="3">
        <v>20</v>
      </c>
      <c r="E252" s="3">
        <v>4966</v>
      </c>
      <c r="F252" s="3">
        <v>269</v>
      </c>
      <c r="G252" s="3">
        <v>18.5</v>
      </c>
      <c r="H252" s="182">
        <v>12</v>
      </c>
      <c r="I252" s="3">
        <v>5434253</v>
      </c>
      <c r="J252" s="45">
        <f t="shared" si="4"/>
        <v>24478.617117117115</v>
      </c>
    </row>
    <row r="253" spans="1:10">
      <c r="A253" s="2">
        <v>373</v>
      </c>
      <c r="B253" s="2">
        <v>3412700498</v>
      </c>
      <c r="C253" s="2" t="s">
        <v>196</v>
      </c>
      <c r="D253" s="3">
        <v>20</v>
      </c>
      <c r="E253" s="3">
        <v>3317</v>
      </c>
      <c r="F253" s="3">
        <v>264</v>
      </c>
      <c r="G253" s="3">
        <v>12.6</v>
      </c>
      <c r="H253" s="182">
        <v>12</v>
      </c>
      <c r="I253" s="3">
        <v>6210350</v>
      </c>
      <c r="J253" s="45">
        <f t="shared" si="4"/>
        <v>41073.74338624339</v>
      </c>
    </row>
    <row r="254" spans="1:10">
      <c r="A254" s="2">
        <v>374</v>
      </c>
      <c r="B254" s="2">
        <v>3413600242</v>
      </c>
      <c r="C254" s="2" t="s">
        <v>197</v>
      </c>
      <c r="D254" s="3">
        <v>20</v>
      </c>
      <c r="E254" s="3">
        <v>1895</v>
      </c>
      <c r="F254" s="3">
        <v>245</v>
      </c>
      <c r="G254" s="3">
        <v>7.8</v>
      </c>
      <c r="H254" s="182">
        <v>12</v>
      </c>
      <c r="I254" s="3">
        <v>1816273</v>
      </c>
      <c r="J254" s="45">
        <f t="shared" si="4"/>
        <v>19404.626068376067</v>
      </c>
    </row>
    <row r="255" spans="1:10">
      <c r="A255" s="2">
        <v>375</v>
      </c>
      <c r="B255" s="2">
        <v>3411700317</v>
      </c>
      <c r="C255" s="2" t="s">
        <v>198</v>
      </c>
      <c r="D255" s="3">
        <v>10</v>
      </c>
      <c r="E255" s="3">
        <v>2533</v>
      </c>
      <c r="F255" s="3">
        <v>293</v>
      </c>
      <c r="G255" s="3">
        <v>8.6999999999999993</v>
      </c>
      <c r="H255" s="182">
        <v>12</v>
      </c>
      <c r="I255" s="3">
        <v>1717465</v>
      </c>
      <c r="J255" s="45">
        <f t="shared" si="4"/>
        <v>16450.814176245211</v>
      </c>
    </row>
    <row r="256" spans="1:10">
      <c r="A256" s="2">
        <v>378</v>
      </c>
      <c r="B256" s="2">
        <v>3411502333</v>
      </c>
      <c r="C256" s="2" t="s">
        <v>199</v>
      </c>
      <c r="D256" s="3">
        <v>20</v>
      </c>
      <c r="E256" s="3">
        <v>4393</v>
      </c>
      <c r="F256" s="3">
        <v>289</v>
      </c>
      <c r="G256" s="3">
        <v>15.299999999999999</v>
      </c>
      <c r="H256" s="182">
        <v>12</v>
      </c>
      <c r="I256" s="3">
        <v>11945893</v>
      </c>
      <c r="J256" s="45">
        <f t="shared" si="4"/>
        <v>65064.776688453159</v>
      </c>
    </row>
    <row r="257" spans="1:10">
      <c r="A257" s="2">
        <v>381</v>
      </c>
      <c r="B257" s="2">
        <v>3412700480</v>
      </c>
      <c r="C257" s="2" t="s">
        <v>201</v>
      </c>
      <c r="D257" s="3">
        <v>10</v>
      </c>
      <c r="E257" s="3">
        <v>1058</v>
      </c>
      <c r="F257" s="3">
        <v>268</v>
      </c>
      <c r="G257" s="3">
        <v>4</v>
      </c>
      <c r="H257" s="182">
        <v>12</v>
      </c>
      <c r="I257" s="3">
        <v>1577800</v>
      </c>
      <c r="J257" s="45">
        <f t="shared" si="4"/>
        <v>32870.833333333336</v>
      </c>
    </row>
    <row r="258" spans="1:10">
      <c r="A258" s="2">
        <v>383</v>
      </c>
      <c r="B258" s="2">
        <v>3410213247</v>
      </c>
      <c r="C258" s="2" t="s">
        <v>202</v>
      </c>
      <c r="D258" s="3">
        <v>20</v>
      </c>
      <c r="E258" s="3">
        <v>3452</v>
      </c>
      <c r="F258" s="3">
        <v>252</v>
      </c>
      <c r="G258" s="3">
        <v>13.7</v>
      </c>
      <c r="H258" s="182">
        <v>12</v>
      </c>
      <c r="I258" s="3">
        <v>4316000</v>
      </c>
      <c r="J258" s="45">
        <f t="shared" ref="J258:J321" si="5">IF(AND(I258&gt;0,G258&gt;0,H258&gt;0),I258/G258/H258,0)</f>
        <v>26253.041362530417</v>
      </c>
    </row>
    <row r="259" spans="1:10">
      <c r="A259" s="2">
        <v>385</v>
      </c>
      <c r="B259" s="2">
        <v>3411501384</v>
      </c>
      <c r="C259" s="2" t="s">
        <v>203</v>
      </c>
      <c r="D259" s="3">
        <v>20</v>
      </c>
      <c r="E259" s="43">
        <v>3077</v>
      </c>
      <c r="F259" s="43">
        <v>308</v>
      </c>
      <c r="G259" s="43">
        <v>10</v>
      </c>
      <c r="H259" s="182">
        <v>12</v>
      </c>
      <c r="I259" s="43">
        <v>10400000</v>
      </c>
      <c r="J259" s="45">
        <f t="shared" si="5"/>
        <v>86666.666666666672</v>
      </c>
    </row>
    <row r="260" spans="1:10">
      <c r="A260" s="2">
        <v>388</v>
      </c>
      <c r="B260" s="2">
        <v>3410114551</v>
      </c>
      <c r="C260" s="2" t="s">
        <v>204</v>
      </c>
      <c r="D260" s="3">
        <v>20</v>
      </c>
      <c r="E260" s="3">
        <v>4564</v>
      </c>
      <c r="F260" s="3">
        <v>280</v>
      </c>
      <c r="G260" s="43">
        <v>16.3</v>
      </c>
      <c r="H260" s="182">
        <v>12</v>
      </c>
      <c r="I260" s="3">
        <v>5127141</v>
      </c>
      <c r="J260" s="45">
        <f t="shared" si="5"/>
        <v>26212.377300613498</v>
      </c>
    </row>
    <row r="261" spans="1:10">
      <c r="A261" s="2">
        <v>389</v>
      </c>
      <c r="B261" s="2">
        <v>3410114890</v>
      </c>
      <c r="C261" s="2" t="s">
        <v>205</v>
      </c>
      <c r="D261" s="3">
        <v>20</v>
      </c>
      <c r="E261" s="3">
        <v>3072</v>
      </c>
      <c r="F261" s="3">
        <v>250</v>
      </c>
      <c r="G261" s="3">
        <v>12.299999999999999</v>
      </c>
      <c r="H261" s="182">
        <v>12</v>
      </c>
      <c r="I261" s="3">
        <v>5200250</v>
      </c>
      <c r="J261" s="45">
        <f t="shared" si="5"/>
        <v>35232.046070460703</v>
      </c>
    </row>
    <row r="262" spans="1:10">
      <c r="A262" s="2">
        <v>391</v>
      </c>
      <c r="B262" s="2">
        <v>3410214815</v>
      </c>
      <c r="C262" s="2" t="s">
        <v>206</v>
      </c>
      <c r="D262" s="3">
        <v>20</v>
      </c>
      <c r="E262" s="3">
        <v>5928</v>
      </c>
      <c r="F262" s="3">
        <v>246</v>
      </c>
      <c r="G262" s="3">
        <v>24.1</v>
      </c>
      <c r="H262" s="182">
        <v>12</v>
      </c>
      <c r="I262" s="3">
        <v>10162341</v>
      </c>
      <c r="J262" s="45">
        <f t="shared" si="5"/>
        <v>35139.491701244813</v>
      </c>
    </row>
    <row r="263" spans="1:10">
      <c r="A263" s="2">
        <v>392</v>
      </c>
      <c r="B263" s="2">
        <v>3410214831</v>
      </c>
      <c r="C263" s="2" t="s">
        <v>207</v>
      </c>
      <c r="D263" s="3">
        <v>20</v>
      </c>
      <c r="E263" s="3">
        <v>3047</v>
      </c>
      <c r="F263" s="3">
        <v>241</v>
      </c>
      <c r="G263" s="3">
        <v>12.7</v>
      </c>
      <c r="H263" s="182">
        <v>12</v>
      </c>
      <c r="I263" s="3">
        <v>1660300</v>
      </c>
      <c r="J263" s="45">
        <f t="shared" si="5"/>
        <v>10894.356955380577</v>
      </c>
    </row>
    <row r="264" spans="1:10">
      <c r="A264" s="2">
        <v>393</v>
      </c>
      <c r="B264" s="2">
        <v>3410215051</v>
      </c>
      <c r="C264" s="2" t="s">
        <v>208</v>
      </c>
      <c r="D264" s="3">
        <v>20</v>
      </c>
      <c r="E264" s="3">
        <v>2741</v>
      </c>
      <c r="F264" s="3">
        <v>251</v>
      </c>
      <c r="G264" s="3">
        <v>11</v>
      </c>
      <c r="H264" s="182">
        <v>12</v>
      </c>
      <c r="I264" s="3">
        <v>1314370</v>
      </c>
      <c r="J264" s="45">
        <f t="shared" si="5"/>
        <v>9957.3484848484859</v>
      </c>
    </row>
    <row r="265" spans="1:10">
      <c r="A265" s="2">
        <v>394</v>
      </c>
      <c r="B265" s="2">
        <v>3410215176</v>
      </c>
      <c r="C265" s="2" t="s">
        <v>209</v>
      </c>
      <c r="D265" s="3">
        <v>20</v>
      </c>
      <c r="E265" s="3">
        <v>2462</v>
      </c>
      <c r="F265" s="3">
        <v>260</v>
      </c>
      <c r="G265" s="3">
        <v>9.5</v>
      </c>
      <c r="H265" s="182">
        <v>12</v>
      </c>
      <c r="I265" s="3">
        <v>5940000</v>
      </c>
      <c r="J265" s="45">
        <f t="shared" si="5"/>
        <v>52105.26315789474</v>
      </c>
    </row>
    <row r="266" spans="1:10">
      <c r="A266" s="2">
        <v>395</v>
      </c>
      <c r="B266" s="2">
        <v>3410215218</v>
      </c>
      <c r="C266" s="2" t="s">
        <v>210</v>
      </c>
      <c r="D266" s="3">
        <v>20</v>
      </c>
      <c r="E266" s="3">
        <v>6043</v>
      </c>
      <c r="F266" s="3">
        <v>269</v>
      </c>
      <c r="G266" s="3">
        <v>22.5</v>
      </c>
      <c r="H266" s="182">
        <v>12</v>
      </c>
      <c r="I266" s="3">
        <v>12378210</v>
      </c>
      <c r="J266" s="45">
        <f t="shared" si="5"/>
        <v>45845.222222222219</v>
      </c>
    </row>
    <row r="267" spans="1:10">
      <c r="A267" s="2">
        <v>396</v>
      </c>
      <c r="B267" s="2">
        <v>3410550630</v>
      </c>
      <c r="C267" s="2" t="s">
        <v>211</v>
      </c>
      <c r="D267" s="3">
        <v>20</v>
      </c>
      <c r="E267" s="3">
        <v>2395</v>
      </c>
      <c r="F267" s="3">
        <v>237</v>
      </c>
      <c r="G267" s="3">
        <v>10.199999999999999</v>
      </c>
      <c r="H267" s="182">
        <v>12</v>
      </c>
      <c r="I267" s="3">
        <v>2266900</v>
      </c>
      <c r="J267" s="45">
        <f t="shared" si="5"/>
        <v>18520.424836601309</v>
      </c>
    </row>
    <row r="268" spans="1:10">
      <c r="A268" s="2">
        <v>397</v>
      </c>
      <c r="B268" s="2">
        <v>3410550648</v>
      </c>
      <c r="C268" s="2" t="s">
        <v>212</v>
      </c>
      <c r="D268" s="3">
        <v>14</v>
      </c>
      <c r="E268" s="3">
        <v>4930</v>
      </c>
      <c r="F268" s="3">
        <v>241</v>
      </c>
      <c r="G268" s="3">
        <v>20.5</v>
      </c>
      <c r="H268" s="182">
        <v>12</v>
      </c>
      <c r="I268" s="3">
        <v>3674212</v>
      </c>
      <c r="J268" s="45">
        <f t="shared" si="5"/>
        <v>14935.821138211382</v>
      </c>
    </row>
    <row r="269" spans="1:10">
      <c r="A269" s="2">
        <v>399</v>
      </c>
      <c r="B269" s="2">
        <v>3411100666</v>
      </c>
      <c r="C269" s="2" t="s">
        <v>213</v>
      </c>
      <c r="D269" s="3">
        <v>20</v>
      </c>
      <c r="E269" s="3">
        <v>5332</v>
      </c>
      <c r="F269" s="3">
        <v>257</v>
      </c>
      <c r="G269" s="3">
        <v>20.8</v>
      </c>
      <c r="H269" s="182">
        <v>12</v>
      </c>
      <c r="I269" s="3">
        <v>6797520</v>
      </c>
      <c r="J269" s="45">
        <f t="shared" si="5"/>
        <v>27233.653846153844</v>
      </c>
    </row>
    <row r="270" spans="1:10">
      <c r="A270" s="2">
        <v>400</v>
      </c>
      <c r="B270" s="2">
        <v>3411100690</v>
      </c>
      <c r="C270" s="2" t="s">
        <v>215</v>
      </c>
      <c r="D270" s="3">
        <v>10</v>
      </c>
      <c r="E270" s="3">
        <v>2341</v>
      </c>
      <c r="F270" s="3">
        <v>268</v>
      </c>
      <c r="G270" s="3">
        <v>8.7999999999999989</v>
      </c>
      <c r="H270" s="182">
        <v>12</v>
      </c>
      <c r="I270" s="3">
        <v>3559413</v>
      </c>
      <c r="J270" s="45">
        <f t="shared" si="5"/>
        <v>33706.562500000007</v>
      </c>
    </row>
    <row r="271" spans="1:10" ht="28.5" customHeight="1">
      <c r="A271" s="2">
        <v>401</v>
      </c>
      <c r="B271" s="2">
        <v>3411100773</v>
      </c>
      <c r="C271" s="2" t="s">
        <v>216</v>
      </c>
      <c r="D271" s="3">
        <v>14</v>
      </c>
      <c r="E271" s="3">
        <v>1675</v>
      </c>
      <c r="F271" s="3">
        <v>256</v>
      </c>
      <c r="G271" s="3">
        <v>6.6</v>
      </c>
      <c r="H271" s="182">
        <v>12</v>
      </c>
      <c r="I271" s="3">
        <v>2165039</v>
      </c>
      <c r="J271" s="45">
        <f t="shared" si="5"/>
        <v>27336.351010101014</v>
      </c>
    </row>
    <row r="272" spans="1:10">
      <c r="A272" s="2">
        <v>402</v>
      </c>
      <c r="B272" s="2">
        <v>3411100781</v>
      </c>
      <c r="C272" s="6" t="s">
        <v>217</v>
      </c>
      <c r="D272" s="3">
        <v>20</v>
      </c>
      <c r="E272" s="3">
        <v>4965</v>
      </c>
      <c r="F272" s="3">
        <v>269</v>
      </c>
      <c r="G272" s="3">
        <v>18.5</v>
      </c>
      <c r="H272" s="182">
        <v>12</v>
      </c>
      <c r="I272" s="3">
        <v>4954160</v>
      </c>
      <c r="J272" s="45">
        <f t="shared" si="5"/>
        <v>22316.036036036036</v>
      </c>
    </row>
    <row r="273" spans="1:10">
      <c r="A273" s="2">
        <v>403</v>
      </c>
      <c r="B273" s="2">
        <v>3411502143</v>
      </c>
      <c r="C273" s="41" t="s">
        <v>218</v>
      </c>
      <c r="D273" s="3">
        <v>10</v>
      </c>
      <c r="E273" s="3">
        <v>1612</v>
      </c>
      <c r="F273" s="3">
        <v>260</v>
      </c>
      <c r="G273" s="3">
        <v>6.2</v>
      </c>
      <c r="H273" s="182">
        <v>12</v>
      </c>
      <c r="I273" s="3">
        <v>626204</v>
      </c>
      <c r="J273" s="45">
        <f t="shared" si="5"/>
        <v>8416.7204301075271</v>
      </c>
    </row>
    <row r="274" spans="1:10">
      <c r="A274" s="2">
        <v>404</v>
      </c>
      <c r="B274" s="2">
        <v>3411502846</v>
      </c>
      <c r="C274" s="2" t="s">
        <v>219</v>
      </c>
      <c r="D274" s="3">
        <v>20</v>
      </c>
      <c r="E274" s="3">
        <v>4679</v>
      </c>
      <c r="F274" s="3">
        <v>269</v>
      </c>
      <c r="G274" s="3">
        <v>17.400000000000002</v>
      </c>
      <c r="H274" s="182">
        <v>12</v>
      </c>
      <c r="I274" s="3">
        <v>7929300</v>
      </c>
      <c r="J274" s="45">
        <f t="shared" si="5"/>
        <v>37975.574712643669</v>
      </c>
    </row>
    <row r="275" spans="1:10">
      <c r="A275" s="2">
        <v>405</v>
      </c>
      <c r="B275" s="2">
        <v>3411502929</v>
      </c>
      <c r="C275" s="2" t="s">
        <v>220</v>
      </c>
      <c r="D275" s="3">
        <v>20</v>
      </c>
      <c r="E275" s="3">
        <v>3804</v>
      </c>
      <c r="F275" s="3">
        <v>239</v>
      </c>
      <c r="G275" s="3">
        <v>16</v>
      </c>
      <c r="H275" s="182">
        <v>12</v>
      </c>
      <c r="I275" s="3">
        <v>1638519</v>
      </c>
      <c r="J275" s="45">
        <f t="shared" si="5"/>
        <v>8533.953125</v>
      </c>
    </row>
    <row r="276" spans="1:10">
      <c r="A276" s="2">
        <v>406</v>
      </c>
      <c r="B276" s="2">
        <v>3412300091</v>
      </c>
      <c r="C276" s="2" t="s">
        <v>221</v>
      </c>
      <c r="D276" s="3">
        <v>10</v>
      </c>
      <c r="E276" s="3">
        <v>2975</v>
      </c>
      <c r="F276" s="3">
        <v>269</v>
      </c>
      <c r="G276" s="3">
        <v>11.1</v>
      </c>
      <c r="H276" s="182">
        <v>12</v>
      </c>
      <c r="I276" s="3">
        <v>1061740</v>
      </c>
      <c r="J276" s="45">
        <f t="shared" si="5"/>
        <v>7971.0210210210207</v>
      </c>
    </row>
    <row r="277" spans="1:10">
      <c r="A277" s="2">
        <v>407</v>
      </c>
      <c r="B277" s="2">
        <v>3412500815</v>
      </c>
      <c r="C277" s="2" t="s">
        <v>222</v>
      </c>
      <c r="D277" s="3">
        <v>30</v>
      </c>
      <c r="E277" s="3">
        <v>6801</v>
      </c>
      <c r="F277" s="3">
        <v>269</v>
      </c>
      <c r="G277" s="3">
        <v>25.3</v>
      </c>
      <c r="H277" s="183">
        <v>12</v>
      </c>
      <c r="I277" s="3">
        <v>9121621</v>
      </c>
      <c r="J277" s="45">
        <f t="shared" si="5"/>
        <v>30044.864953886692</v>
      </c>
    </row>
    <row r="278" spans="1:10">
      <c r="A278" s="2">
        <v>408</v>
      </c>
      <c r="B278" s="2">
        <v>3412500823</v>
      </c>
      <c r="C278" s="2" t="s">
        <v>223</v>
      </c>
      <c r="D278" s="3">
        <v>20</v>
      </c>
      <c r="E278" s="3">
        <v>4245</v>
      </c>
      <c r="F278" s="3">
        <v>252</v>
      </c>
      <c r="G278" s="3">
        <v>16.900000000000002</v>
      </c>
      <c r="H278" s="183">
        <v>12</v>
      </c>
      <c r="I278" s="3">
        <v>4542107</v>
      </c>
      <c r="J278" s="45">
        <f t="shared" si="5"/>
        <v>22396.977317554236</v>
      </c>
    </row>
    <row r="279" spans="1:10">
      <c r="A279" s="2">
        <v>409</v>
      </c>
      <c r="B279" s="2">
        <v>3412700514</v>
      </c>
      <c r="C279" s="2" t="s">
        <v>224</v>
      </c>
      <c r="D279" s="3">
        <v>10</v>
      </c>
      <c r="E279" s="3">
        <v>1096</v>
      </c>
      <c r="F279" s="3">
        <v>239</v>
      </c>
      <c r="G279" s="3">
        <v>4.5999999999999996</v>
      </c>
      <c r="H279" s="182">
        <v>12</v>
      </c>
      <c r="I279" s="3">
        <v>496134</v>
      </c>
      <c r="J279" s="45">
        <f t="shared" si="5"/>
        <v>8987.934782608696</v>
      </c>
    </row>
    <row r="280" spans="1:10">
      <c r="A280" s="2">
        <v>410</v>
      </c>
      <c r="B280" s="2">
        <v>3413100136</v>
      </c>
      <c r="C280" s="2" t="s">
        <v>226</v>
      </c>
      <c r="D280" s="3">
        <v>20</v>
      </c>
      <c r="E280" s="3">
        <v>3668</v>
      </c>
      <c r="F280" s="3">
        <v>360</v>
      </c>
      <c r="G280" s="3">
        <v>10.199999999999999</v>
      </c>
      <c r="H280" s="182">
        <v>12</v>
      </c>
      <c r="I280" s="3">
        <v>3890100</v>
      </c>
      <c r="J280" s="45">
        <f t="shared" si="5"/>
        <v>31781.862745098042</v>
      </c>
    </row>
    <row r="281" spans="1:10">
      <c r="A281" s="2">
        <v>411</v>
      </c>
      <c r="B281" s="2">
        <v>3413500053</v>
      </c>
      <c r="C281" s="2" t="s">
        <v>227</v>
      </c>
      <c r="D281" s="3"/>
      <c r="E281" s="3"/>
      <c r="F281" s="3"/>
      <c r="G281" s="3"/>
      <c r="H281" s="182"/>
      <c r="I281" s="3"/>
      <c r="J281" s="45"/>
    </row>
    <row r="282" spans="1:10">
      <c r="A282" s="2">
        <v>412</v>
      </c>
      <c r="B282" s="2">
        <v>3413505110</v>
      </c>
      <c r="C282" s="2" t="s">
        <v>228</v>
      </c>
      <c r="D282" s="3">
        <v>19</v>
      </c>
      <c r="E282" s="3">
        <v>2285</v>
      </c>
      <c r="F282" s="3">
        <v>243</v>
      </c>
      <c r="G282" s="3">
        <v>9.5</v>
      </c>
      <c r="H282" s="182">
        <v>12</v>
      </c>
      <c r="I282" s="3">
        <v>1829452</v>
      </c>
      <c r="J282" s="45">
        <f t="shared" si="5"/>
        <v>16047.82456140351</v>
      </c>
    </row>
    <row r="283" spans="1:10">
      <c r="A283" s="2">
        <v>413</v>
      </c>
      <c r="B283" s="2">
        <v>3410900603</v>
      </c>
      <c r="C283" s="2" t="s">
        <v>229</v>
      </c>
      <c r="D283" s="3">
        <v>20</v>
      </c>
      <c r="E283" s="3">
        <v>2685</v>
      </c>
      <c r="F283" s="3">
        <v>255</v>
      </c>
      <c r="G283" s="3">
        <v>10.6</v>
      </c>
      <c r="H283" s="182">
        <v>12</v>
      </c>
      <c r="I283" s="3">
        <v>2595709</v>
      </c>
      <c r="J283" s="45">
        <f t="shared" si="5"/>
        <v>20406.517295597485</v>
      </c>
    </row>
    <row r="284" spans="1:10">
      <c r="A284" s="2">
        <v>415</v>
      </c>
      <c r="B284" s="2">
        <v>3410215655</v>
      </c>
      <c r="C284" s="2" t="s">
        <v>230</v>
      </c>
      <c r="D284" s="3">
        <v>20</v>
      </c>
      <c r="E284" s="3">
        <v>10760</v>
      </c>
      <c r="F284" s="3">
        <v>269</v>
      </c>
      <c r="G284" s="3">
        <v>40</v>
      </c>
      <c r="H284" s="182">
        <v>12</v>
      </c>
      <c r="I284" s="3">
        <v>12264100</v>
      </c>
      <c r="J284" s="45">
        <f t="shared" si="5"/>
        <v>25550.208333333332</v>
      </c>
    </row>
    <row r="285" spans="1:10">
      <c r="A285" s="2">
        <v>416</v>
      </c>
      <c r="B285" s="2">
        <v>3410115699</v>
      </c>
      <c r="C285" s="2" t="s">
        <v>231</v>
      </c>
      <c r="D285" s="3">
        <v>20</v>
      </c>
      <c r="E285" s="3">
        <v>4753</v>
      </c>
      <c r="F285" s="3">
        <v>304</v>
      </c>
      <c r="G285" s="3">
        <v>15.7</v>
      </c>
      <c r="H285" s="182">
        <v>12</v>
      </c>
      <c r="I285" s="3">
        <v>6390000</v>
      </c>
      <c r="J285" s="45">
        <f t="shared" si="5"/>
        <v>33917.197452229302</v>
      </c>
    </row>
    <row r="286" spans="1:10">
      <c r="A286" s="2">
        <v>417</v>
      </c>
      <c r="B286" s="2">
        <v>3410215705</v>
      </c>
      <c r="C286" s="2" t="s">
        <v>232</v>
      </c>
      <c r="D286" s="3">
        <v>40</v>
      </c>
      <c r="E286" s="3">
        <v>12700</v>
      </c>
      <c r="F286" s="3">
        <v>266</v>
      </c>
      <c r="G286" s="3">
        <v>47.800000000000004</v>
      </c>
      <c r="H286" s="182">
        <v>12</v>
      </c>
      <c r="I286" s="3">
        <v>27226022</v>
      </c>
      <c r="J286" s="45">
        <f t="shared" si="5"/>
        <v>47465.170850767085</v>
      </c>
    </row>
    <row r="287" spans="1:10">
      <c r="A287" s="2">
        <v>418</v>
      </c>
      <c r="B287" s="2">
        <v>3411700333</v>
      </c>
      <c r="C287" s="2" t="s">
        <v>233</v>
      </c>
      <c r="D287" s="3">
        <v>10</v>
      </c>
      <c r="E287" s="3">
        <v>3326</v>
      </c>
      <c r="F287" s="3">
        <v>269</v>
      </c>
      <c r="G287" s="3">
        <v>12.4</v>
      </c>
      <c r="H287" s="182">
        <v>12</v>
      </c>
      <c r="I287" s="3">
        <v>1808920</v>
      </c>
      <c r="J287" s="45">
        <f t="shared" si="5"/>
        <v>12156.720430107527</v>
      </c>
    </row>
    <row r="288" spans="1:10">
      <c r="A288" s="2">
        <v>419</v>
      </c>
      <c r="B288" s="2">
        <v>3410115822</v>
      </c>
      <c r="C288" s="2" t="s">
        <v>234</v>
      </c>
      <c r="D288" s="3">
        <v>20</v>
      </c>
      <c r="E288" s="3">
        <v>4112</v>
      </c>
      <c r="F288" s="3">
        <v>258</v>
      </c>
      <c r="G288" s="3">
        <v>16</v>
      </c>
      <c r="H288" s="182">
        <v>12</v>
      </c>
      <c r="I288" s="3">
        <v>2341350</v>
      </c>
      <c r="J288" s="45">
        <f t="shared" si="5"/>
        <v>12194.53125</v>
      </c>
    </row>
    <row r="289" spans="1:10">
      <c r="A289" s="2">
        <v>420</v>
      </c>
      <c r="B289" s="2">
        <v>3410115806</v>
      </c>
      <c r="C289" s="2" t="s">
        <v>236</v>
      </c>
      <c r="D289" s="3">
        <v>20</v>
      </c>
      <c r="E289" s="3">
        <v>4549</v>
      </c>
      <c r="F289" s="42">
        <v>269</v>
      </c>
      <c r="G289" s="3">
        <v>17</v>
      </c>
      <c r="H289" s="182">
        <v>12</v>
      </c>
      <c r="I289" s="3">
        <v>9201800</v>
      </c>
      <c r="J289" s="45">
        <f t="shared" si="5"/>
        <v>45106.862745098042</v>
      </c>
    </row>
    <row r="290" spans="1:10">
      <c r="A290" s="2">
        <v>421</v>
      </c>
      <c r="B290" s="2">
        <v>3410216018</v>
      </c>
      <c r="C290" s="2" t="s">
        <v>237</v>
      </c>
      <c r="D290" s="3">
        <v>20</v>
      </c>
      <c r="E290" s="3">
        <v>2855</v>
      </c>
      <c r="F290" s="3">
        <v>246</v>
      </c>
      <c r="G290" s="3">
        <v>11.7</v>
      </c>
      <c r="H290" s="182">
        <v>12</v>
      </c>
      <c r="I290" s="3">
        <v>2128371</v>
      </c>
      <c r="J290" s="45">
        <f t="shared" si="5"/>
        <v>15159.337606837607</v>
      </c>
    </row>
    <row r="291" spans="1:10">
      <c r="A291" s="2">
        <v>422</v>
      </c>
      <c r="B291" s="2">
        <v>3410115996</v>
      </c>
      <c r="C291" s="2" t="s">
        <v>238</v>
      </c>
      <c r="D291" s="3">
        <v>20</v>
      </c>
      <c r="E291" s="3">
        <v>6327</v>
      </c>
      <c r="F291" s="3">
        <v>269</v>
      </c>
      <c r="G291" s="3">
        <v>23.6</v>
      </c>
      <c r="H291" s="182">
        <v>12</v>
      </c>
      <c r="I291" s="3">
        <v>1870176</v>
      </c>
      <c r="J291" s="45">
        <f t="shared" si="5"/>
        <v>6603.7288135593217</v>
      </c>
    </row>
    <row r="292" spans="1:10">
      <c r="A292" s="2">
        <v>423</v>
      </c>
      <c r="B292" s="2">
        <v>3410216000</v>
      </c>
      <c r="C292" s="2" t="s">
        <v>239</v>
      </c>
      <c r="D292" s="3">
        <v>20</v>
      </c>
      <c r="E292" s="3">
        <v>3623</v>
      </c>
      <c r="F292" s="3">
        <v>260</v>
      </c>
      <c r="G292" s="3">
        <v>14</v>
      </c>
      <c r="H292" s="182">
        <v>12</v>
      </c>
      <c r="I292" s="3">
        <v>3723377</v>
      </c>
      <c r="J292" s="45">
        <f t="shared" si="5"/>
        <v>22162.958333333332</v>
      </c>
    </row>
    <row r="293" spans="1:10">
      <c r="A293" s="2">
        <v>424</v>
      </c>
      <c r="B293" s="2">
        <v>3410900611</v>
      </c>
      <c r="C293" s="2" t="s">
        <v>240</v>
      </c>
      <c r="D293" s="3">
        <v>20</v>
      </c>
      <c r="E293" s="3">
        <v>3660</v>
      </c>
      <c r="F293" s="3">
        <v>273</v>
      </c>
      <c r="G293" s="3">
        <v>13.5</v>
      </c>
      <c r="H293" s="182">
        <v>12</v>
      </c>
      <c r="I293" s="3">
        <v>4610943</v>
      </c>
      <c r="J293" s="45">
        <f t="shared" si="5"/>
        <v>28462.611111111109</v>
      </c>
    </row>
    <row r="294" spans="1:10">
      <c r="A294" s="2">
        <v>425</v>
      </c>
      <c r="B294" s="2">
        <v>3410116184</v>
      </c>
      <c r="C294" s="2" t="s">
        <v>241</v>
      </c>
      <c r="D294" s="3">
        <v>20</v>
      </c>
      <c r="E294" s="3">
        <v>4495</v>
      </c>
      <c r="F294" s="3">
        <v>286</v>
      </c>
      <c r="G294" s="3">
        <v>15.799999999999999</v>
      </c>
      <c r="H294" s="182">
        <v>12</v>
      </c>
      <c r="I294" s="3">
        <v>4387000</v>
      </c>
      <c r="J294" s="45">
        <f t="shared" si="5"/>
        <v>23138.185654008441</v>
      </c>
    </row>
    <row r="295" spans="1:10">
      <c r="A295" s="2">
        <v>426</v>
      </c>
      <c r="B295" s="2">
        <v>3410216307</v>
      </c>
      <c r="C295" s="2" t="s">
        <v>242</v>
      </c>
      <c r="D295" s="3">
        <v>20</v>
      </c>
      <c r="E295" s="3">
        <v>5466</v>
      </c>
      <c r="F295" s="3">
        <v>261</v>
      </c>
      <c r="G295" s="3">
        <v>21</v>
      </c>
      <c r="H295" s="182">
        <v>12</v>
      </c>
      <c r="I295" s="3">
        <v>6303809</v>
      </c>
      <c r="J295" s="45">
        <f t="shared" si="5"/>
        <v>25015.115079365078</v>
      </c>
    </row>
    <row r="296" spans="1:10">
      <c r="A296" s="2">
        <v>427</v>
      </c>
      <c r="B296" s="2">
        <v>3410216406</v>
      </c>
      <c r="C296" s="2" t="s">
        <v>243</v>
      </c>
      <c r="D296" s="3">
        <v>12</v>
      </c>
      <c r="E296" s="3">
        <v>1779</v>
      </c>
      <c r="F296" s="3">
        <v>244</v>
      </c>
      <c r="G296" s="3">
        <v>7.3</v>
      </c>
      <c r="H296" s="182">
        <v>12</v>
      </c>
      <c r="I296" s="3">
        <v>884820</v>
      </c>
      <c r="J296" s="45">
        <f t="shared" si="5"/>
        <v>10100.684931506848</v>
      </c>
    </row>
    <row r="297" spans="1:10">
      <c r="A297" s="2">
        <v>428</v>
      </c>
      <c r="B297" s="2">
        <v>3413200118</v>
      </c>
      <c r="C297" s="2" t="s">
        <v>244</v>
      </c>
      <c r="D297" s="3">
        <v>20</v>
      </c>
      <c r="E297" s="3">
        <v>10352</v>
      </c>
      <c r="F297" s="3">
        <v>269</v>
      </c>
      <c r="G297" s="3">
        <v>38.5</v>
      </c>
      <c r="H297" s="182">
        <v>12</v>
      </c>
      <c r="I297" s="3">
        <v>26293551</v>
      </c>
      <c r="J297" s="45">
        <f t="shared" si="5"/>
        <v>56912.448051948049</v>
      </c>
    </row>
    <row r="298" spans="1:10">
      <c r="A298" s="2">
        <v>429</v>
      </c>
      <c r="B298" s="2">
        <v>3412700530</v>
      </c>
      <c r="C298" s="2" t="s">
        <v>245</v>
      </c>
      <c r="D298" s="3">
        <v>10</v>
      </c>
      <c r="E298" s="3">
        <v>1600</v>
      </c>
      <c r="F298" s="3">
        <v>250</v>
      </c>
      <c r="G298" s="3">
        <v>6.4</v>
      </c>
      <c r="H298" s="182">
        <v>12</v>
      </c>
      <c r="I298" s="3">
        <v>1215045</v>
      </c>
      <c r="J298" s="45">
        <f t="shared" si="5"/>
        <v>15820.8984375</v>
      </c>
    </row>
    <row r="299" spans="1:10">
      <c r="A299" s="2">
        <v>430</v>
      </c>
      <c r="B299" s="2">
        <v>3412100244</v>
      </c>
      <c r="C299" s="2" t="s">
        <v>247</v>
      </c>
      <c r="D299" s="3">
        <v>10</v>
      </c>
      <c r="E299" s="3">
        <v>2271</v>
      </c>
      <c r="F299" s="3">
        <v>246</v>
      </c>
      <c r="G299" s="3">
        <v>9.2999999999999989</v>
      </c>
      <c r="H299" s="182">
        <v>12</v>
      </c>
      <c r="I299" s="3">
        <v>1289250</v>
      </c>
      <c r="J299" s="45">
        <f t="shared" si="5"/>
        <v>11552.419354838712</v>
      </c>
    </row>
    <row r="300" spans="1:10">
      <c r="A300" s="2">
        <v>431</v>
      </c>
      <c r="B300" s="2">
        <v>3414600076</v>
      </c>
      <c r="C300" s="2" t="s">
        <v>248</v>
      </c>
      <c r="D300" s="3">
        <v>20</v>
      </c>
      <c r="E300" s="3">
        <v>4903</v>
      </c>
      <c r="F300" s="3">
        <v>302</v>
      </c>
      <c r="G300" s="3">
        <v>16.3</v>
      </c>
      <c r="H300" s="182">
        <v>12</v>
      </c>
      <c r="I300" s="3">
        <v>7344699</v>
      </c>
      <c r="J300" s="45">
        <f t="shared" si="5"/>
        <v>37549.585889570553</v>
      </c>
    </row>
    <row r="301" spans="1:10">
      <c r="A301" s="2">
        <v>432</v>
      </c>
      <c r="B301" s="2">
        <v>3410216620</v>
      </c>
      <c r="C301" s="2" t="s">
        <v>249</v>
      </c>
      <c r="D301" s="3">
        <v>20</v>
      </c>
      <c r="E301" s="3">
        <v>6551</v>
      </c>
      <c r="F301" s="3">
        <v>254</v>
      </c>
      <c r="G301" s="3">
        <v>25.8</v>
      </c>
      <c r="H301" s="182">
        <v>12</v>
      </c>
      <c r="I301" s="3">
        <v>11997096</v>
      </c>
      <c r="J301" s="45">
        <f t="shared" si="5"/>
        <v>38750.310077519382</v>
      </c>
    </row>
    <row r="302" spans="1:10">
      <c r="A302" s="2">
        <v>433</v>
      </c>
      <c r="B302" s="2">
        <v>3410216612</v>
      </c>
      <c r="C302" s="2" t="s">
        <v>250</v>
      </c>
      <c r="D302" s="3">
        <v>20</v>
      </c>
      <c r="E302" s="3">
        <v>2990</v>
      </c>
      <c r="F302" s="3">
        <v>241</v>
      </c>
      <c r="G302" s="3">
        <v>12.5</v>
      </c>
      <c r="H302" s="182">
        <v>12</v>
      </c>
      <c r="I302" s="3">
        <v>2100373</v>
      </c>
      <c r="J302" s="45">
        <f t="shared" si="5"/>
        <v>14002.486666666666</v>
      </c>
    </row>
    <row r="303" spans="1:10">
      <c r="A303" s="2">
        <v>434</v>
      </c>
      <c r="B303" s="2">
        <v>3410216695</v>
      </c>
      <c r="C303" s="2" t="s">
        <v>251</v>
      </c>
      <c r="D303" s="3">
        <v>20</v>
      </c>
      <c r="E303" s="3">
        <v>2537</v>
      </c>
      <c r="F303" s="3">
        <v>240</v>
      </c>
      <c r="G303" s="3">
        <v>10.6</v>
      </c>
      <c r="H303" s="182">
        <v>12</v>
      </c>
      <c r="I303" s="3">
        <v>1905700</v>
      </c>
      <c r="J303" s="45">
        <f t="shared" si="5"/>
        <v>14981.918238993712</v>
      </c>
    </row>
    <row r="304" spans="1:10">
      <c r="A304" s="2">
        <v>435</v>
      </c>
      <c r="B304" s="2">
        <v>3410216703</v>
      </c>
      <c r="C304" s="2" t="s">
        <v>252</v>
      </c>
      <c r="D304" s="3"/>
      <c r="E304" s="3"/>
      <c r="F304" s="3"/>
      <c r="G304" s="3"/>
      <c r="H304" s="182"/>
      <c r="I304" s="3"/>
      <c r="J304" s="45"/>
    </row>
    <row r="305" spans="1:10">
      <c r="A305" s="2">
        <v>437</v>
      </c>
      <c r="B305" s="2">
        <v>3410116689</v>
      </c>
      <c r="C305" s="2" t="s">
        <v>462</v>
      </c>
      <c r="D305" s="3">
        <v>20</v>
      </c>
      <c r="E305" s="3">
        <v>3024</v>
      </c>
      <c r="F305" s="3">
        <v>244</v>
      </c>
      <c r="G305" s="3">
        <v>12.4</v>
      </c>
      <c r="H305" s="182">
        <v>12</v>
      </c>
      <c r="I305" s="3">
        <v>2095467</v>
      </c>
      <c r="J305" s="45">
        <f t="shared" si="5"/>
        <v>14082.439516129032</v>
      </c>
    </row>
    <row r="306" spans="1:10" ht="20.25" customHeight="1">
      <c r="A306" s="2">
        <v>439</v>
      </c>
      <c r="B306" s="2">
        <v>3410216794</v>
      </c>
      <c r="C306" s="2" t="s">
        <v>253</v>
      </c>
      <c r="D306" s="3">
        <v>20</v>
      </c>
      <c r="E306" s="3">
        <v>1458</v>
      </c>
      <c r="F306" s="3">
        <v>242</v>
      </c>
      <c r="G306" s="3">
        <v>6.1</v>
      </c>
      <c r="H306" s="182">
        <v>12</v>
      </c>
      <c r="I306" s="3">
        <v>1346800</v>
      </c>
      <c r="J306" s="45">
        <f t="shared" si="5"/>
        <v>18398.907103825139</v>
      </c>
    </row>
    <row r="307" spans="1:10">
      <c r="A307" s="2">
        <v>440</v>
      </c>
      <c r="B307" s="2">
        <v>3410216786</v>
      </c>
      <c r="C307" s="2" t="s">
        <v>255</v>
      </c>
      <c r="D307" s="3">
        <v>20</v>
      </c>
      <c r="E307" s="3">
        <v>3522</v>
      </c>
      <c r="F307" s="3">
        <v>254</v>
      </c>
      <c r="G307" s="3">
        <v>13.9</v>
      </c>
      <c r="H307" s="182">
        <v>12</v>
      </c>
      <c r="I307" s="3">
        <v>1803800</v>
      </c>
      <c r="J307" s="45">
        <f t="shared" si="5"/>
        <v>10814.148681055156</v>
      </c>
    </row>
    <row r="308" spans="1:10">
      <c r="A308" s="2">
        <v>441</v>
      </c>
      <c r="B308" s="2">
        <v>3410216984</v>
      </c>
      <c r="C308" s="2" t="s">
        <v>256</v>
      </c>
      <c r="D308" s="3">
        <v>20</v>
      </c>
      <c r="E308" s="3">
        <v>4101</v>
      </c>
      <c r="F308" s="3">
        <v>281</v>
      </c>
      <c r="G308" s="3">
        <v>14.6</v>
      </c>
      <c r="H308" s="182">
        <v>12</v>
      </c>
      <c r="I308" s="3">
        <v>4723000</v>
      </c>
      <c r="J308" s="45">
        <f t="shared" si="5"/>
        <v>26957.762557077625</v>
      </c>
    </row>
    <row r="309" spans="1:10">
      <c r="A309" s="2">
        <v>443</v>
      </c>
      <c r="B309" s="2">
        <v>3410216554</v>
      </c>
      <c r="C309" s="2" t="s">
        <v>257</v>
      </c>
      <c r="D309" s="3">
        <v>20</v>
      </c>
      <c r="E309" s="3">
        <v>3340</v>
      </c>
      <c r="F309" s="3">
        <v>239</v>
      </c>
      <c r="G309" s="3">
        <v>14</v>
      </c>
      <c r="H309" s="182">
        <v>12</v>
      </c>
      <c r="I309" s="3">
        <v>1073700</v>
      </c>
      <c r="J309" s="45">
        <f t="shared" si="5"/>
        <v>6391.0714285714284</v>
      </c>
    </row>
    <row r="310" spans="1:10">
      <c r="A310" s="2">
        <v>444</v>
      </c>
      <c r="B310" s="2">
        <v>3410550721</v>
      </c>
      <c r="C310" s="2" t="s">
        <v>258</v>
      </c>
      <c r="D310" s="3">
        <v>20</v>
      </c>
      <c r="E310" s="3">
        <v>4590</v>
      </c>
      <c r="F310" s="3">
        <v>294</v>
      </c>
      <c r="G310" s="3">
        <v>15.7</v>
      </c>
      <c r="H310" s="182">
        <v>12</v>
      </c>
      <c r="I310" s="3">
        <v>4336228</v>
      </c>
      <c r="J310" s="45">
        <f t="shared" si="5"/>
        <v>23016.072186836518</v>
      </c>
    </row>
    <row r="311" spans="1:10">
      <c r="A311" s="2">
        <v>445</v>
      </c>
      <c r="B311" s="2">
        <v>3413200134</v>
      </c>
      <c r="C311" s="2" t="s">
        <v>259</v>
      </c>
      <c r="D311" s="3">
        <v>20</v>
      </c>
      <c r="E311" s="3">
        <v>9456</v>
      </c>
      <c r="F311" s="3">
        <v>269</v>
      </c>
      <c r="G311" s="3">
        <v>35.200000000000003</v>
      </c>
      <c r="H311" s="182">
        <v>12</v>
      </c>
      <c r="I311" s="3">
        <v>17686769</v>
      </c>
      <c r="J311" s="45">
        <f t="shared" si="5"/>
        <v>41872.085700757576</v>
      </c>
    </row>
    <row r="312" spans="1:10">
      <c r="A312" s="2">
        <v>447</v>
      </c>
      <c r="B312" s="2">
        <v>3410211910</v>
      </c>
      <c r="C312" s="2" t="s">
        <v>260</v>
      </c>
      <c r="D312" s="3">
        <v>20</v>
      </c>
      <c r="E312" s="3">
        <v>7634</v>
      </c>
      <c r="F312" s="3">
        <v>269</v>
      </c>
      <c r="G312" s="3">
        <v>28.400000000000002</v>
      </c>
      <c r="H312" s="182">
        <v>12</v>
      </c>
      <c r="I312" s="3">
        <v>9616152</v>
      </c>
      <c r="J312" s="45">
        <f t="shared" si="5"/>
        <v>28216.408450704224</v>
      </c>
    </row>
    <row r="313" spans="1:10">
      <c r="A313" s="2">
        <v>448</v>
      </c>
      <c r="B313" s="2">
        <v>3412500872</v>
      </c>
      <c r="C313" s="2" t="s">
        <v>261</v>
      </c>
      <c r="D313" s="3">
        <v>20</v>
      </c>
      <c r="E313" s="3">
        <v>4700</v>
      </c>
      <c r="F313" s="3">
        <v>281</v>
      </c>
      <c r="G313" s="3">
        <v>16.8</v>
      </c>
      <c r="H313" s="182">
        <v>12</v>
      </c>
      <c r="I313" s="3">
        <v>4672950</v>
      </c>
      <c r="J313" s="45">
        <f t="shared" si="5"/>
        <v>23179.315476190473</v>
      </c>
    </row>
    <row r="314" spans="1:10">
      <c r="A314" s="2">
        <v>449</v>
      </c>
      <c r="B314" s="2">
        <v>3411503166</v>
      </c>
      <c r="C314" s="2" t="s">
        <v>262</v>
      </c>
      <c r="D314" s="3">
        <v>60</v>
      </c>
      <c r="E314" s="3">
        <v>10511</v>
      </c>
      <c r="F314" s="3">
        <v>267</v>
      </c>
      <c r="G314" s="3">
        <v>39.4</v>
      </c>
      <c r="H314" s="182">
        <v>12</v>
      </c>
      <c r="I314" s="3">
        <v>10699500</v>
      </c>
      <c r="J314" s="45">
        <f t="shared" si="5"/>
        <v>22630.07614213198</v>
      </c>
    </row>
    <row r="315" spans="1:10">
      <c r="A315" s="2">
        <v>450</v>
      </c>
      <c r="B315" s="2">
        <v>3413200142</v>
      </c>
      <c r="C315" s="2" t="s">
        <v>263</v>
      </c>
      <c r="D315" s="3">
        <v>10</v>
      </c>
      <c r="E315" s="3">
        <v>1584</v>
      </c>
      <c r="F315" s="3">
        <v>268</v>
      </c>
      <c r="G315" s="3">
        <v>6</v>
      </c>
      <c r="H315" s="182">
        <v>12</v>
      </c>
      <c r="I315" s="3">
        <v>796297</v>
      </c>
      <c r="J315" s="45">
        <f t="shared" si="5"/>
        <v>11059.680555555555</v>
      </c>
    </row>
    <row r="316" spans="1:10">
      <c r="A316" s="2">
        <v>451</v>
      </c>
      <c r="B316" s="2">
        <v>3411503158</v>
      </c>
      <c r="C316" s="2" t="s">
        <v>264</v>
      </c>
      <c r="D316" s="3">
        <v>20</v>
      </c>
      <c r="E316" s="3">
        <v>4685</v>
      </c>
      <c r="F316" s="3">
        <v>264</v>
      </c>
      <c r="G316" s="3">
        <v>17.8</v>
      </c>
      <c r="H316" s="182">
        <v>12</v>
      </c>
      <c r="I316" s="3">
        <v>3607052</v>
      </c>
      <c r="J316" s="45">
        <f t="shared" si="5"/>
        <v>16886.947565543069</v>
      </c>
    </row>
    <row r="317" spans="1:10">
      <c r="A317" s="2">
        <v>454</v>
      </c>
      <c r="B317" s="2">
        <v>3412700555</v>
      </c>
      <c r="C317" s="2" t="s">
        <v>265</v>
      </c>
      <c r="D317" s="3">
        <v>20</v>
      </c>
      <c r="E317" s="3">
        <v>7412</v>
      </c>
      <c r="F317" s="3">
        <v>255</v>
      </c>
      <c r="G317" s="3">
        <v>29.1</v>
      </c>
      <c r="H317" s="182">
        <v>12</v>
      </c>
      <c r="I317" s="3">
        <v>7173929</v>
      </c>
      <c r="J317" s="45">
        <f t="shared" si="5"/>
        <v>20543.897479954179</v>
      </c>
    </row>
    <row r="318" spans="1:10">
      <c r="A318" s="2">
        <v>456</v>
      </c>
      <c r="B318" s="2">
        <v>3411503182</v>
      </c>
      <c r="C318" s="2" t="s">
        <v>266</v>
      </c>
      <c r="D318" s="3">
        <v>20</v>
      </c>
      <c r="E318" s="3">
        <v>1439</v>
      </c>
      <c r="F318" s="3">
        <v>262</v>
      </c>
      <c r="G318" s="3">
        <v>5.5</v>
      </c>
      <c r="H318" s="182">
        <v>12</v>
      </c>
      <c r="I318" s="3">
        <v>820700</v>
      </c>
      <c r="J318" s="45">
        <f t="shared" si="5"/>
        <v>12434.848484848486</v>
      </c>
    </row>
    <row r="319" spans="1:10">
      <c r="A319" s="2">
        <v>457</v>
      </c>
      <c r="B319" s="2">
        <v>3410217644</v>
      </c>
      <c r="C319" s="2" t="s">
        <v>267</v>
      </c>
      <c r="D319" s="3">
        <v>20</v>
      </c>
      <c r="E319" s="3">
        <v>8763</v>
      </c>
      <c r="F319" s="3">
        <v>269</v>
      </c>
      <c r="G319" s="3">
        <v>32.6</v>
      </c>
      <c r="H319" s="182">
        <v>12</v>
      </c>
      <c r="I319" s="3">
        <v>23151875</v>
      </c>
      <c r="J319" s="45">
        <f t="shared" si="5"/>
        <v>59181.684560327201</v>
      </c>
    </row>
    <row r="320" spans="1:10">
      <c r="A320" s="2">
        <v>458</v>
      </c>
      <c r="B320" s="2">
        <v>3413205158</v>
      </c>
      <c r="C320" s="2" t="s">
        <v>268</v>
      </c>
      <c r="D320" s="3">
        <v>30</v>
      </c>
      <c r="E320" s="3">
        <v>6883</v>
      </c>
      <c r="F320" s="3">
        <v>269</v>
      </c>
      <c r="G320" s="3">
        <v>25.6</v>
      </c>
      <c r="H320" s="182">
        <v>12</v>
      </c>
      <c r="I320" s="3">
        <v>6499800</v>
      </c>
      <c r="J320" s="45">
        <f t="shared" si="5"/>
        <v>21158.203125</v>
      </c>
    </row>
    <row r="321" spans="1:10">
      <c r="A321" s="2">
        <v>459</v>
      </c>
      <c r="B321" s="2">
        <v>3412500898</v>
      </c>
      <c r="C321" s="2" t="s">
        <v>269</v>
      </c>
      <c r="D321" s="3">
        <v>20</v>
      </c>
      <c r="E321" s="3">
        <v>2901</v>
      </c>
      <c r="F321" s="3">
        <v>220</v>
      </c>
      <c r="G321" s="3">
        <v>13.2</v>
      </c>
      <c r="H321" s="182">
        <v>12</v>
      </c>
      <c r="I321" s="3">
        <v>2996925</v>
      </c>
      <c r="J321" s="45">
        <f t="shared" si="5"/>
        <v>18919.98106060606</v>
      </c>
    </row>
    <row r="322" spans="1:10">
      <c r="A322" s="2">
        <v>460</v>
      </c>
      <c r="B322" s="2">
        <v>3410217776</v>
      </c>
      <c r="C322" s="2" t="s">
        <v>271</v>
      </c>
      <c r="D322" s="3">
        <v>20</v>
      </c>
      <c r="E322" s="3">
        <v>10111</v>
      </c>
      <c r="F322" s="3">
        <v>269</v>
      </c>
      <c r="G322" s="3">
        <v>37.6</v>
      </c>
      <c r="H322" s="182">
        <v>12</v>
      </c>
      <c r="I322" s="3">
        <v>12547800</v>
      </c>
      <c r="J322" s="45">
        <f t="shared" ref="J322:J385" si="6">IF(AND(I322&gt;0,G322&gt;0,H322&gt;0),I322/G322/H322,0)</f>
        <v>27809.840425531915</v>
      </c>
    </row>
    <row r="323" spans="1:10">
      <c r="A323" s="2">
        <v>461</v>
      </c>
      <c r="B323" s="2">
        <v>3410217750</v>
      </c>
      <c r="C323" s="2" t="s">
        <v>272</v>
      </c>
      <c r="D323" s="3">
        <v>20</v>
      </c>
      <c r="E323" s="3">
        <v>3276</v>
      </c>
      <c r="F323" s="3">
        <v>247</v>
      </c>
      <c r="G323" s="3">
        <v>13.299999999999999</v>
      </c>
      <c r="H323" s="182">
        <v>12</v>
      </c>
      <c r="I323" s="3">
        <v>2514275</v>
      </c>
      <c r="J323" s="45">
        <f t="shared" si="6"/>
        <v>15753.602756892231</v>
      </c>
    </row>
    <row r="324" spans="1:10">
      <c r="A324" s="2">
        <v>462</v>
      </c>
      <c r="B324" s="2">
        <v>3410550606</v>
      </c>
      <c r="C324" s="2" t="s">
        <v>273</v>
      </c>
      <c r="D324" s="3">
        <v>10</v>
      </c>
      <c r="E324" s="3">
        <v>1471</v>
      </c>
      <c r="F324" s="3">
        <v>261</v>
      </c>
      <c r="G324" s="3">
        <v>5.6999999999999993</v>
      </c>
      <c r="H324" s="182">
        <v>12</v>
      </c>
      <c r="I324" s="3">
        <v>1056902</v>
      </c>
      <c r="J324" s="45">
        <f t="shared" si="6"/>
        <v>15451.783625730995</v>
      </c>
    </row>
    <row r="325" spans="1:10">
      <c r="A325" s="2">
        <v>464</v>
      </c>
      <c r="B325" s="2">
        <v>3412700563</v>
      </c>
      <c r="C325" s="2" t="s">
        <v>274</v>
      </c>
      <c r="D325" s="3">
        <v>20</v>
      </c>
      <c r="E325" s="3">
        <v>8574</v>
      </c>
      <c r="F325" s="3">
        <v>269</v>
      </c>
      <c r="G325" s="3">
        <v>31.900000000000002</v>
      </c>
      <c r="H325" s="182">
        <v>12</v>
      </c>
      <c r="I325" s="3">
        <v>18289425</v>
      </c>
      <c r="J325" s="45">
        <f t="shared" si="6"/>
        <v>47778.017241379304</v>
      </c>
    </row>
    <row r="326" spans="1:10">
      <c r="A326" s="2">
        <v>465</v>
      </c>
      <c r="B326" s="2">
        <v>3410218014</v>
      </c>
      <c r="C326" s="2" t="s">
        <v>275</v>
      </c>
      <c r="D326" s="3">
        <v>20</v>
      </c>
      <c r="E326" s="3">
        <v>1889</v>
      </c>
      <c r="F326" s="3">
        <v>239</v>
      </c>
      <c r="G326" s="3">
        <v>8</v>
      </c>
      <c r="H326" s="182">
        <v>12</v>
      </c>
      <c r="I326" s="3">
        <v>1560000</v>
      </c>
      <c r="J326" s="45">
        <f t="shared" si="6"/>
        <v>16250</v>
      </c>
    </row>
    <row r="327" spans="1:10">
      <c r="A327" s="2">
        <v>466</v>
      </c>
      <c r="B327" s="2">
        <v>3410118024</v>
      </c>
      <c r="C327" s="2" t="s">
        <v>276</v>
      </c>
      <c r="D327" s="3">
        <v>20</v>
      </c>
      <c r="E327" s="3">
        <v>3587</v>
      </c>
      <c r="F327" s="3">
        <v>246</v>
      </c>
      <c r="G327" s="3">
        <v>14.6</v>
      </c>
      <c r="H327" s="182">
        <v>12</v>
      </c>
      <c r="I327" s="3">
        <v>4183040</v>
      </c>
      <c r="J327" s="45">
        <f t="shared" si="6"/>
        <v>23875.799086757994</v>
      </c>
    </row>
    <row r="328" spans="1:10">
      <c r="A328" s="2">
        <v>467</v>
      </c>
      <c r="B328" s="2">
        <v>3410218030</v>
      </c>
      <c r="C328" s="2" t="s">
        <v>277</v>
      </c>
      <c r="D328" s="3">
        <v>20</v>
      </c>
      <c r="E328" s="3">
        <v>3647</v>
      </c>
      <c r="F328" s="3">
        <v>245</v>
      </c>
      <c r="G328" s="3">
        <v>14.9</v>
      </c>
      <c r="H328" s="182">
        <v>12</v>
      </c>
      <c r="I328" s="3">
        <v>5939670</v>
      </c>
      <c r="J328" s="45">
        <f t="shared" si="6"/>
        <v>33219.63087248322</v>
      </c>
    </row>
    <row r="329" spans="1:10">
      <c r="A329" s="2">
        <v>468</v>
      </c>
      <c r="B329" s="2">
        <v>3410218048</v>
      </c>
      <c r="C329" s="2" t="s">
        <v>278</v>
      </c>
      <c r="D329" s="3">
        <v>20</v>
      </c>
      <c r="E329" s="3">
        <v>3440</v>
      </c>
      <c r="F329" s="3">
        <v>245</v>
      </c>
      <c r="G329" s="3">
        <v>14.1</v>
      </c>
      <c r="H329" s="182">
        <v>12</v>
      </c>
      <c r="I329" s="3">
        <v>6065518</v>
      </c>
      <c r="J329" s="45">
        <f t="shared" si="6"/>
        <v>35848.215130023644</v>
      </c>
    </row>
    <row r="330" spans="1:10">
      <c r="A330" s="2">
        <v>469</v>
      </c>
      <c r="B330" s="2">
        <v>3411100799</v>
      </c>
      <c r="C330" s="2" t="s">
        <v>279</v>
      </c>
      <c r="D330" s="3">
        <v>10</v>
      </c>
      <c r="E330" s="3">
        <v>2068</v>
      </c>
      <c r="F330" s="3">
        <v>239</v>
      </c>
      <c r="G330" s="3">
        <v>8.6999999999999993</v>
      </c>
      <c r="H330" s="182">
        <v>12</v>
      </c>
      <c r="I330" s="3">
        <v>2819119</v>
      </c>
      <c r="J330" s="45">
        <f t="shared" si="6"/>
        <v>27003.055555555558</v>
      </c>
    </row>
    <row r="331" spans="1:10">
      <c r="A331" s="2">
        <v>471</v>
      </c>
      <c r="B331" s="2">
        <v>3410218253</v>
      </c>
      <c r="C331" s="2" t="s">
        <v>281</v>
      </c>
      <c r="D331" s="3">
        <v>20</v>
      </c>
      <c r="E331" s="3">
        <v>1075</v>
      </c>
      <c r="F331" s="3">
        <v>241</v>
      </c>
      <c r="G331" s="3">
        <v>4.5</v>
      </c>
      <c r="H331" s="182">
        <v>12</v>
      </c>
      <c r="I331" s="3">
        <v>778197</v>
      </c>
      <c r="J331" s="45">
        <f t="shared" si="6"/>
        <v>14411.055555555555</v>
      </c>
    </row>
    <row r="332" spans="1:10">
      <c r="A332" s="2">
        <v>472</v>
      </c>
      <c r="B332" s="2">
        <v>3410218261</v>
      </c>
      <c r="C332" s="2" t="s">
        <v>282</v>
      </c>
      <c r="D332" s="3">
        <v>20</v>
      </c>
      <c r="E332" s="3">
        <v>3294</v>
      </c>
      <c r="F332" s="3">
        <v>252</v>
      </c>
      <c r="G332" s="3">
        <v>13.1</v>
      </c>
      <c r="H332" s="182">
        <v>12</v>
      </c>
      <c r="I332" s="3">
        <v>2491600</v>
      </c>
      <c r="J332" s="45">
        <f t="shared" si="6"/>
        <v>15849.872773536896</v>
      </c>
    </row>
    <row r="333" spans="1:10">
      <c r="A333" s="2">
        <v>473</v>
      </c>
      <c r="B333" s="2">
        <v>3411503331</v>
      </c>
      <c r="C333" s="2" t="s">
        <v>283</v>
      </c>
      <c r="D333" s="3">
        <v>14</v>
      </c>
      <c r="E333" s="3">
        <v>933</v>
      </c>
      <c r="F333" s="3">
        <v>240</v>
      </c>
      <c r="G333" s="3">
        <v>3.9</v>
      </c>
      <c r="H333" s="182">
        <v>12</v>
      </c>
      <c r="I333" s="3">
        <v>1238475</v>
      </c>
      <c r="J333" s="45">
        <f t="shared" si="6"/>
        <v>26463.141025641027</v>
      </c>
    </row>
    <row r="334" spans="1:10">
      <c r="A334" s="2">
        <v>474</v>
      </c>
      <c r="B334" s="2">
        <v>3410218360</v>
      </c>
      <c r="C334" s="2" t="s">
        <v>284</v>
      </c>
      <c r="D334" s="3">
        <v>20</v>
      </c>
      <c r="E334" s="3">
        <v>1264</v>
      </c>
      <c r="F334" s="3">
        <v>240</v>
      </c>
      <c r="G334" s="3">
        <v>5.3</v>
      </c>
      <c r="H334" s="182">
        <v>12</v>
      </c>
      <c r="I334" s="3">
        <v>638250</v>
      </c>
      <c r="J334" s="45">
        <f t="shared" si="6"/>
        <v>10035.377358490567</v>
      </c>
    </row>
    <row r="335" spans="1:10">
      <c r="A335" s="2">
        <v>475</v>
      </c>
      <c r="B335" s="2">
        <v>3412500690</v>
      </c>
      <c r="C335" s="2" t="s">
        <v>285</v>
      </c>
      <c r="D335" s="3">
        <v>40</v>
      </c>
      <c r="E335" s="3">
        <v>2535</v>
      </c>
      <c r="F335" s="3">
        <v>265</v>
      </c>
      <c r="G335" s="3">
        <v>9.6</v>
      </c>
      <c r="H335" s="182">
        <v>12</v>
      </c>
      <c r="I335" s="3">
        <v>2073541</v>
      </c>
      <c r="J335" s="45">
        <f t="shared" si="6"/>
        <v>17999.487847222223</v>
      </c>
    </row>
    <row r="336" spans="1:10">
      <c r="A336" s="2">
        <v>476</v>
      </c>
      <c r="B336" s="2">
        <v>3412500906</v>
      </c>
      <c r="C336" s="2" t="s">
        <v>286</v>
      </c>
      <c r="D336" s="3">
        <v>20</v>
      </c>
      <c r="E336" s="3">
        <v>6786</v>
      </c>
      <c r="F336" s="3">
        <v>298</v>
      </c>
      <c r="G336" s="3">
        <v>22.8</v>
      </c>
      <c r="H336" s="182">
        <v>12</v>
      </c>
      <c r="I336" s="3">
        <v>9961144</v>
      </c>
      <c r="J336" s="45">
        <f t="shared" si="6"/>
        <v>36407.690058479529</v>
      </c>
    </row>
    <row r="337" spans="1:10">
      <c r="A337" s="2">
        <v>477</v>
      </c>
      <c r="B337" s="2">
        <v>3413205166</v>
      </c>
      <c r="C337" s="2" t="s">
        <v>287</v>
      </c>
      <c r="D337" s="3">
        <v>10</v>
      </c>
      <c r="E337" s="3">
        <v>1595</v>
      </c>
      <c r="F337" s="3">
        <v>269</v>
      </c>
      <c r="G337" s="3">
        <v>6</v>
      </c>
      <c r="H337" s="182">
        <v>12</v>
      </c>
      <c r="I337" s="3">
        <v>1002206</v>
      </c>
      <c r="J337" s="45">
        <f t="shared" si="6"/>
        <v>13919.527777777779</v>
      </c>
    </row>
    <row r="338" spans="1:10">
      <c r="A338" s="2">
        <v>478</v>
      </c>
      <c r="B338" s="2">
        <v>3410218394</v>
      </c>
      <c r="C338" s="2" t="s">
        <v>288</v>
      </c>
      <c r="D338" s="3">
        <v>20</v>
      </c>
      <c r="E338" s="3">
        <v>4079</v>
      </c>
      <c r="F338" s="3">
        <v>280</v>
      </c>
      <c r="G338" s="3">
        <v>14.6</v>
      </c>
      <c r="H338" s="182">
        <v>12</v>
      </c>
      <c r="I338" s="3">
        <v>4697400</v>
      </c>
      <c r="J338" s="45">
        <f t="shared" si="6"/>
        <v>26811.64383561644</v>
      </c>
    </row>
    <row r="339" spans="1:10">
      <c r="A339" s="2">
        <v>480</v>
      </c>
      <c r="B339" s="2">
        <v>3410118370</v>
      </c>
      <c r="C339" s="2" t="s">
        <v>289</v>
      </c>
      <c r="D339" s="3">
        <v>20</v>
      </c>
      <c r="E339" s="3">
        <v>999</v>
      </c>
      <c r="F339" s="3">
        <v>254</v>
      </c>
      <c r="G339" s="3">
        <v>4</v>
      </c>
      <c r="H339" s="182">
        <v>12</v>
      </c>
      <c r="I339" s="3">
        <v>1311924</v>
      </c>
      <c r="J339" s="45">
        <f t="shared" si="6"/>
        <v>27331.75</v>
      </c>
    </row>
    <row r="340" spans="1:10">
      <c r="A340" s="2">
        <v>481</v>
      </c>
      <c r="B340" s="2">
        <v>3411503356</v>
      </c>
      <c r="C340" s="6" t="s">
        <v>290</v>
      </c>
      <c r="D340" s="3">
        <v>20</v>
      </c>
      <c r="E340" s="3">
        <v>4152</v>
      </c>
      <c r="F340" s="3">
        <v>242</v>
      </c>
      <c r="G340" s="3">
        <v>17.200000000000003</v>
      </c>
      <c r="H340" s="182">
        <v>12</v>
      </c>
      <c r="I340" s="3">
        <v>6239014</v>
      </c>
      <c r="J340" s="45">
        <f t="shared" si="6"/>
        <v>30227.781007751935</v>
      </c>
    </row>
    <row r="341" spans="1:10">
      <c r="A341" s="2">
        <v>482</v>
      </c>
      <c r="B341" s="2">
        <v>3411503364</v>
      </c>
      <c r="C341" s="2" t="s">
        <v>291</v>
      </c>
      <c r="D341" s="3">
        <v>20</v>
      </c>
      <c r="E341" s="3">
        <v>2280</v>
      </c>
      <c r="F341" s="3">
        <v>255</v>
      </c>
      <c r="G341" s="3">
        <v>9</v>
      </c>
      <c r="H341" s="182">
        <v>12</v>
      </c>
      <c r="I341" s="3">
        <v>3790820</v>
      </c>
      <c r="J341" s="45">
        <f t="shared" si="6"/>
        <v>35100.18518518519</v>
      </c>
    </row>
    <row r="342" spans="1:10">
      <c r="A342" s="2">
        <v>483</v>
      </c>
      <c r="B342" s="2">
        <v>3410218469</v>
      </c>
      <c r="C342" s="2" t="s">
        <v>292</v>
      </c>
      <c r="D342" s="3">
        <v>20</v>
      </c>
      <c r="E342" s="3">
        <v>4102</v>
      </c>
      <c r="F342" s="3">
        <v>269</v>
      </c>
      <c r="G342" s="3">
        <v>15.299999999999999</v>
      </c>
      <c r="H342" s="182">
        <v>12</v>
      </c>
      <c r="I342" s="3">
        <v>3719806</v>
      </c>
      <c r="J342" s="45">
        <f t="shared" si="6"/>
        <v>20260.38126361656</v>
      </c>
    </row>
    <row r="343" spans="1:10">
      <c r="A343" s="2">
        <v>485</v>
      </c>
      <c r="B343" s="2">
        <v>3412500914</v>
      </c>
      <c r="C343" s="2" t="s">
        <v>293</v>
      </c>
      <c r="D343" s="3">
        <v>20</v>
      </c>
      <c r="E343" s="3">
        <v>2719</v>
      </c>
      <c r="F343" s="3">
        <v>266</v>
      </c>
      <c r="G343" s="3">
        <v>10.299999999999999</v>
      </c>
      <c r="H343" s="182">
        <v>12</v>
      </c>
      <c r="I343" s="3">
        <v>4308057</v>
      </c>
      <c r="J343" s="45">
        <f t="shared" si="6"/>
        <v>34854.830097087382</v>
      </c>
    </row>
    <row r="344" spans="1:10">
      <c r="A344" s="2">
        <v>486</v>
      </c>
      <c r="B344" s="2">
        <v>3410218568</v>
      </c>
      <c r="C344" s="2" t="s">
        <v>294</v>
      </c>
      <c r="D344" s="3">
        <v>20</v>
      </c>
      <c r="E344" s="3">
        <v>8092</v>
      </c>
      <c r="F344" s="3">
        <v>295</v>
      </c>
      <c r="G344" s="3">
        <v>27.5</v>
      </c>
      <c r="H344" s="182">
        <v>12</v>
      </c>
      <c r="I344" s="3">
        <v>16808789</v>
      </c>
      <c r="J344" s="45">
        <f t="shared" si="6"/>
        <v>50935.724242424243</v>
      </c>
    </row>
    <row r="345" spans="1:10">
      <c r="A345" s="2">
        <v>487</v>
      </c>
      <c r="B345" s="2">
        <v>3411700358</v>
      </c>
      <c r="C345" s="2" t="s">
        <v>295</v>
      </c>
      <c r="D345" s="3">
        <v>20</v>
      </c>
      <c r="E345" s="3">
        <v>3998</v>
      </c>
      <c r="F345" s="3">
        <v>255</v>
      </c>
      <c r="G345" s="3">
        <v>15.7</v>
      </c>
      <c r="H345" s="182">
        <v>12</v>
      </c>
      <c r="I345" s="3">
        <v>4017750</v>
      </c>
      <c r="J345" s="45">
        <f t="shared" si="6"/>
        <v>21325.636942675159</v>
      </c>
    </row>
    <row r="346" spans="1:10">
      <c r="A346" s="2">
        <v>488</v>
      </c>
      <c r="B346" s="2">
        <v>3410118594</v>
      </c>
      <c r="C346" s="2" t="s">
        <v>296</v>
      </c>
      <c r="D346" s="3">
        <v>20</v>
      </c>
      <c r="E346" s="3">
        <v>1396</v>
      </c>
      <c r="F346" s="3">
        <v>238</v>
      </c>
      <c r="G346" s="3">
        <v>5.8999999999999995</v>
      </c>
      <c r="H346" s="182">
        <v>12</v>
      </c>
      <c r="I346" s="3">
        <v>1267177</v>
      </c>
      <c r="J346" s="45">
        <f t="shared" si="6"/>
        <v>17897.980225988704</v>
      </c>
    </row>
    <row r="347" spans="1:10">
      <c r="A347" s="2">
        <v>489</v>
      </c>
      <c r="B347" s="2">
        <v>3410218634</v>
      </c>
      <c r="C347" s="2" t="s">
        <v>297</v>
      </c>
      <c r="D347" s="3">
        <v>24</v>
      </c>
      <c r="E347" s="3">
        <v>5098</v>
      </c>
      <c r="F347" s="3">
        <v>244</v>
      </c>
      <c r="G347" s="3">
        <v>20.900000000000002</v>
      </c>
      <c r="H347" s="182">
        <v>12</v>
      </c>
      <c r="I347" s="3">
        <v>2921085</v>
      </c>
      <c r="J347" s="45">
        <f t="shared" si="6"/>
        <v>11647.06937799043</v>
      </c>
    </row>
    <row r="348" spans="1:10">
      <c r="A348" s="2">
        <v>491</v>
      </c>
      <c r="B348" s="2">
        <v>3411503398</v>
      </c>
      <c r="C348" s="6" t="s">
        <v>299</v>
      </c>
      <c r="D348" s="3">
        <v>20</v>
      </c>
      <c r="E348" s="3">
        <v>3281</v>
      </c>
      <c r="F348" s="3">
        <v>244</v>
      </c>
      <c r="G348" s="3">
        <v>13.5</v>
      </c>
      <c r="H348" s="182">
        <v>12</v>
      </c>
      <c r="I348" s="3">
        <v>3256000</v>
      </c>
      <c r="J348" s="45">
        <f t="shared" si="6"/>
        <v>20098.765432098768</v>
      </c>
    </row>
    <row r="349" spans="1:10">
      <c r="A349" s="2">
        <v>492</v>
      </c>
      <c r="B349" s="2">
        <v>3410118677</v>
      </c>
      <c r="C349" s="2" t="s">
        <v>300</v>
      </c>
      <c r="D349" s="3">
        <v>20</v>
      </c>
      <c r="E349" s="3">
        <v>3083</v>
      </c>
      <c r="F349" s="3">
        <v>270</v>
      </c>
      <c r="G349" s="3">
        <v>11.5</v>
      </c>
      <c r="H349" s="182">
        <v>12</v>
      </c>
      <c r="I349" s="3">
        <v>3572000</v>
      </c>
      <c r="J349" s="45">
        <f t="shared" si="6"/>
        <v>25884.057971014492</v>
      </c>
    </row>
    <row r="350" spans="1:10">
      <c r="A350" s="2">
        <v>493</v>
      </c>
      <c r="B350" s="2">
        <v>3412500922</v>
      </c>
      <c r="C350" s="2" t="s">
        <v>301</v>
      </c>
      <c r="D350" s="3">
        <v>20</v>
      </c>
      <c r="E350" s="3">
        <v>2312</v>
      </c>
      <c r="F350" s="3">
        <v>268</v>
      </c>
      <c r="G350" s="3">
        <v>8.6999999999999993</v>
      </c>
      <c r="H350" s="182">
        <v>12</v>
      </c>
      <c r="I350" s="3">
        <v>2216420</v>
      </c>
      <c r="J350" s="45">
        <f t="shared" si="6"/>
        <v>21230.07662835249</v>
      </c>
    </row>
    <row r="351" spans="1:10">
      <c r="A351" s="2">
        <v>494</v>
      </c>
      <c r="B351" s="2">
        <v>3410218964</v>
      </c>
      <c r="C351" s="2" t="s">
        <v>302</v>
      </c>
      <c r="D351" s="3">
        <v>20</v>
      </c>
      <c r="E351" s="3">
        <v>6453</v>
      </c>
      <c r="F351" s="3">
        <v>269</v>
      </c>
      <c r="G351" s="3">
        <v>24</v>
      </c>
      <c r="H351" s="182">
        <v>12</v>
      </c>
      <c r="I351" s="3">
        <v>7942395</v>
      </c>
      <c r="J351" s="45">
        <f t="shared" si="6"/>
        <v>27577.760416666668</v>
      </c>
    </row>
    <row r="352" spans="1:10">
      <c r="A352" s="2">
        <v>495</v>
      </c>
      <c r="B352" s="2">
        <v>3410118909</v>
      </c>
      <c r="C352" s="2" t="s">
        <v>303</v>
      </c>
      <c r="D352" s="3">
        <v>20</v>
      </c>
      <c r="E352" s="3">
        <v>2290</v>
      </c>
      <c r="F352" s="3">
        <v>266</v>
      </c>
      <c r="G352" s="3">
        <v>8.6999999999999993</v>
      </c>
      <c r="H352" s="182">
        <v>12</v>
      </c>
      <c r="I352" s="3">
        <v>595362</v>
      </c>
      <c r="J352" s="45">
        <f t="shared" si="6"/>
        <v>5702.7011494252874</v>
      </c>
    </row>
    <row r="353" spans="1:10">
      <c r="A353" s="2">
        <v>496</v>
      </c>
      <c r="B353" s="2">
        <v>3410119014</v>
      </c>
      <c r="C353" s="2" t="s">
        <v>304</v>
      </c>
      <c r="D353" s="3">
        <v>20</v>
      </c>
      <c r="E353" s="3">
        <v>2467</v>
      </c>
      <c r="F353" s="3">
        <v>288</v>
      </c>
      <c r="G353" s="3">
        <v>8.6</v>
      </c>
      <c r="H353" s="182">
        <v>12</v>
      </c>
      <c r="I353" s="3">
        <v>1943522</v>
      </c>
      <c r="J353" s="45">
        <f t="shared" si="6"/>
        <v>18832.577519379844</v>
      </c>
    </row>
    <row r="354" spans="1:10">
      <c r="A354" s="2">
        <v>497</v>
      </c>
      <c r="B354" s="2">
        <v>3410218899</v>
      </c>
      <c r="C354" s="6" t="s">
        <v>305</v>
      </c>
      <c r="D354" s="3">
        <v>20</v>
      </c>
      <c r="E354" s="3">
        <v>2484</v>
      </c>
      <c r="F354" s="3">
        <v>268</v>
      </c>
      <c r="G354" s="3">
        <v>9.2999999999999989</v>
      </c>
      <c r="H354" s="182">
        <v>12</v>
      </c>
      <c r="I354" s="3">
        <v>2567200</v>
      </c>
      <c r="J354" s="45">
        <f t="shared" si="6"/>
        <v>23003.584229390686</v>
      </c>
    </row>
    <row r="355" spans="1:10">
      <c r="A355" s="2">
        <v>498</v>
      </c>
      <c r="B355" s="2">
        <v>3410900637</v>
      </c>
      <c r="C355" s="2" t="s">
        <v>306</v>
      </c>
      <c r="D355" s="3">
        <v>20</v>
      </c>
      <c r="E355" s="3">
        <v>4655</v>
      </c>
      <c r="F355" s="3">
        <v>269</v>
      </c>
      <c r="G355" s="3">
        <v>17.400000000000002</v>
      </c>
      <c r="H355" s="182">
        <v>12</v>
      </c>
      <c r="I355" s="3">
        <v>5844412</v>
      </c>
      <c r="J355" s="45">
        <f t="shared" si="6"/>
        <v>27990.478927203061</v>
      </c>
    </row>
    <row r="356" spans="1:10">
      <c r="A356" s="2">
        <v>499</v>
      </c>
      <c r="B356" s="2">
        <v>3411503406</v>
      </c>
      <c r="C356" s="2" t="s">
        <v>307</v>
      </c>
      <c r="D356" s="3">
        <v>20</v>
      </c>
      <c r="E356" s="3">
        <v>846</v>
      </c>
      <c r="F356" s="3">
        <v>252</v>
      </c>
      <c r="G356" s="3">
        <v>3.4</v>
      </c>
      <c r="H356" s="182">
        <v>12</v>
      </c>
      <c r="I356" s="3">
        <v>575775</v>
      </c>
      <c r="J356" s="45">
        <f t="shared" si="6"/>
        <v>14112.132352941177</v>
      </c>
    </row>
    <row r="357" spans="1:10">
      <c r="A357" s="2">
        <v>500</v>
      </c>
      <c r="B357" s="2">
        <v>3412700571</v>
      </c>
      <c r="C357" s="2" t="s">
        <v>309</v>
      </c>
      <c r="D357" s="3">
        <v>10</v>
      </c>
      <c r="E357" s="3">
        <v>1376</v>
      </c>
      <c r="F357" s="3">
        <v>233</v>
      </c>
      <c r="G357" s="3">
        <v>6</v>
      </c>
      <c r="H357" s="182">
        <v>12</v>
      </c>
      <c r="I357" s="3">
        <v>2177725</v>
      </c>
      <c r="J357" s="45">
        <f t="shared" si="6"/>
        <v>30246.180555555558</v>
      </c>
    </row>
    <row r="358" spans="1:10">
      <c r="A358" s="2">
        <v>501</v>
      </c>
      <c r="B358" s="2">
        <v>3412700191</v>
      </c>
      <c r="C358" s="2" t="s">
        <v>310</v>
      </c>
      <c r="D358" s="3">
        <v>10</v>
      </c>
      <c r="E358" s="3">
        <v>749</v>
      </c>
      <c r="F358" s="3">
        <v>234</v>
      </c>
      <c r="G358" s="3">
        <v>3.3000000000000003</v>
      </c>
      <c r="H358" s="182">
        <v>12</v>
      </c>
      <c r="I358" s="3">
        <v>655637</v>
      </c>
      <c r="J358" s="45">
        <f t="shared" si="6"/>
        <v>16556.489898989897</v>
      </c>
    </row>
    <row r="359" spans="1:10">
      <c r="A359" s="2">
        <v>502</v>
      </c>
      <c r="B359" s="2">
        <v>3410115608</v>
      </c>
      <c r="C359" s="2" t="s">
        <v>311</v>
      </c>
      <c r="D359" s="3">
        <v>10</v>
      </c>
      <c r="E359" s="3">
        <v>525</v>
      </c>
      <c r="F359" s="3">
        <v>245</v>
      </c>
      <c r="G359" s="3">
        <v>2.2000000000000002</v>
      </c>
      <c r="H359" s="182">
        <v>12</v>
      </c>
      <c r="I359" s="3">
        <v>930250</v>
      </c>
      <c r="J359" s="45">
        <f t="shared" si="6"/>
        <v>35236.742424242424</v>
      </c>
    </row>
    <row r="360" spans="1:10">
      <c r="A360" s="2">
        <v>503</v>
      </c>
      <c r="B360" s="2">
        <v>3410119022</v>
      </c>
      <c r="C360" s="2" t="s">
        <v>312</v>
      </c>
      <c r="D360" s="3">
        <v>20</v>
      </c>
      <c r="E360" s="3">
        <v>1539</v>
      </c>
      <c r="F360" s="3">
        <v>240</v>
      </c>
      <c r="G360" s="3">
        <v>6.5</v>
      </c>
      <c r="H360" s="182">
        <v>12</v>
      </c>
      <c r="I360" s="3">
        <v>1736009</v>
      </c>
      <c r="J360" s="45">
        <f t="shared" si="6"/>
        <v>22256.525641025641</v>
      </c>
    </row>
    <row r="361" spans="1:10">
      <c r="A361" s="2">
        <v>504</v>
      </c>
      <c r="B361" s="2">
        <v>3410119063</v>
      </c>
      <c r="C361" s="2" t="s">
        <v>313</v>
      </c>
      <c r="D361" s="3">
        <v>20</v>
      </c>
      <c r="E361" s="3">
        <v>2700</v>
      </c>
      <c r="F361" s="3">
        <v>240</v>
      </c>
      <c r="G361" s="3">
        <v>11.299999999999999</v>
      </c>
      <c r="H361" s="182">
        <v>12</v>
      </c>
      <c r="I361" s="3">
        <v>1885000</v>
      </c>
      <c r="J361" s="45">
        <f t="shared" si="6"/>
        <v>13901.179941002951</v>
      </c>
    </row>
    <row r="362" spans="1:10">
      <c r="A362" s="2">
        <v>505</v>
      </c>
      <c r="B362" s="2">
        <v>3410119246</v>
      </c>
      <c r="C362" s="2" t="s">
        <v>314</v>
      </c>
      <c r="D362" s="3">
        <v>20</v>
      </c>
      <c r="E362" s="3">
        <v>1531</v>
      </c>
      <c r="F362" s="3">
        <v>304</v>
      </c>
      <c r="G362" s="3">
        <v>5.0999999999999996</v>
      </c>
      <c r="H362" s="182">
        <v>12</v>
      </c>
      <c r="I362" s="3">
        <v>1993650</v>
      </c>
      <c r="J362" s="45">
        <f t="shared" si="6"/>
        <v>32575.980392156867</v>
      </c>
    </row>
    <row r="363" spans="1:10">
      <c r="A363" s="2">
        <v>506</v>
      </c>
      <c r="B363" s="2">
        <v>3410119360</v>
      </c>
      <c r="C363" s="2" t="s">
        <v>315</v>
      </c>
      <c r="D363" s="3">
        <v>20</v>
      </c>
      <c r="E363" s="3">
        <v>4135</v>
      </c>
      <c r="F363" s="3">
        <v>292</v>
      </c>
      <c r="G363" s="3">
        <v>14.2</v>
      </c>
      <c r="H363" s="182">
        <v>12</v>
      </c>
      <c r="I363" s="3">
        <v>6460144</v>
      </c>
      <c r="J363" s="45">
        <f t="shared" si="6"/>
        <v>37911.643192488264</v>
      </c>
    </row>
    <row r="364" spans="1:10">
      <c r="A364" s="2">
        <v>507</v>
      </c>
      <c r="B364" s="2">
        <v>3410210557</v>
      </c>
      <c r="C364" s="2" t="s">
        <v>463</v>
      </c>
      <c r="D364" s="3">
        <v>20</v>
      </c>
      <c r="E364" s="3">
        <v>2825</v>
      </c>
      <c r="F364" s="3">
        <v>268</v>
      </c>
      <c r="G364" s="3">
        <v>10.6</v>
      </c>
      <c r="H364" s="182">
        <v>12</v>
      </c>
      <c r="I364" s="3">
        <v>2783175</v>
      </c>
      <c r="J364" s="45">
        <f t="shared" si="6"/>
        <v>21880.306603773584</v>
      </c>
    </row>
    <row r="365" spans="1:10">
      <c r="A365" s="2">
        <v>508</v>
      </c>
      <c r="B365" s="2">
        <v>3410219053</v>
      </c>
      <c r="C365" s="2" t="s">
        <v>316</v>
      </c>
      <c r="D365" s="3">
        <v>20</v>
      </c>
      <c r="E365" s="3">
        <v>2380</v>
      </c>
      <c r="F365" s="3">
        <v>265</v>
      </c>
      <c r="G365" s="3">
        <v>9</v>
      </c>
      <c r="H365" s="182">
        <v>12</v>
      </c>
      <c r="I365" s="3">
        <v>1329265</v>
      </c>
      <c r="J365" s="45">
        <f t="shared" si="6"/>
        <v>12308.009259259261</v>
      </c>
    </row>
    <row r="366" spans="1:10">
      <c r="A366" s="2">
        <v>509</v>
      </c>
      <c r="B366" s="2">
        <v>3410219210</v>
      </c>
      <c r="C366" s="2" t="s">
        <v>317</v>
      </c>
      <c r="D366" s="3">
        <v>20</v>
      </c>
      <c r="E366" s="3">
        <v>2482</v>
      </c>
      <c r="F366" s="3">
        <v>243</v>
      </c>
      <c r="G366" s="3">
        <v>10.299999999999999</v>
      </c>
      <c r="H366" s="182">
        <v>12</v>
      </c>
      <c r="I366" s="3">
        <v>2148200</v>
      </c>
      <c r="J366" s="45">
        <f t="shared" si="6"/>
        <v>17380.258899676377</v>
      </c>
    </row>
    <row r="367" spans="1:10">
      <c r="A367" s="2">
        <v>510</v>
      </c>
      <c r="B367" s="2">
        <v>3410219384</v>
      </c>
      <c r="C367" s="2" t="s">
        <v>318</v>
      </c>
      <c r="D367" s="3">
        <v>20</v>
      </c>
      <c r="E367" s="3">
        <v>5460</v>
      </c>
      <c r="F367" s="3">
        <v>302</v>
      </c>
      <c r="G367" s="3">
        <v>18.100000000000001</v>
      </c>
      <c r="H367" s="182">
        <v>12</v>
      </c>
      <c r="I367" s="3">
        <v>4910745</v>
      </c>
      <c r="J367" s="45">
        <f t="shared" si="6"/>
        <v>22609.323204419885</v>
      </c>
    </row>
    <row r="368" spans="1:10">
      <c r="A368" s="2">
        <v>511</v>
      </c>
      <c r="B368" s="2">
        <v>3410219541</v>
      </c>
      <c r="C368" s="2" t="s">
        <v>319</v>
      </c>
      <c r="D368" s="3">
        <v>20</v>
      </c>
      <c r="E368" s="43">
        <v>4768</v>
      </c>
      <c r="F368" s="43">
        <v>258</v>
      </c>
      <c r="G368" s="3">
        <v>18.5</v>
      </c>
      <c r="H368" s="182">
        <v>12</v>
      </c>
      <c r="I368" s="43">
        <v>2862874</v>
      </c>
      <c r="J368" s="45">
        <f t="shared" si="6"/>
        <v>12895.82882882883</v>
      </c>
    </row>
    <row r="369" spans="1:10">
      <c r="A369" s="2">
        <v>512</v>
      </c>
      <c r="B369" s="2">
        <v>3410219608</v>
      </c>
      <c r="C369" s="2" t="s">
        <v>320</v>
      </c>
      <c r="D369" s="3">
        <v>28</v>
      </c>
      <c r="E369" s="3">
        <v>13138</v>
      </c>
      <c r="F369" s="3">
        <v>253</v>
      </c>
      <c r="G369" s="3">
        <v>52</v>
      </c>
      <c r="H369" s="182">
        <v>12</v>
      </c>
      <c r="I369" s="3">
        <v>9960746</v>
      </c>
      <c r="J369" s="45">
        <f t="shared" si="6"/>
        <v>15962.733974358975</v>
      </c>
    </row>
    <row r="370" spans="1:10">
      <c r="A370" s="2">
        <v>514</v>
      </c>
      <c r="B370" s="2">
        <v>3410219665</v>
      </c>
      <c r="C370" s="2" t="s">
        <v>321</v>
      </c>
      <c r="D370" s="3">
        <v>20</v>
      </c>
      <c r="E370" s="3">
        <v>3617</v>
      </c>
      <c r="F370" s="3">
        <v>256</v>
      </c>
      <c r="G370" s="3">
        <v>14.2</v>
      </c>
      <c r="H370" s="182">
        <v>12</v>
      </c>
      <c r="I370" s="3">
        <v>5120175</v>
      </c>
      <c r="J370" s="45">
        <f t="shared" si="6"/>
        <v>30047.97535211268</v>
      </c>
    </row>
    <row r="371" spans="1:10">
      <c r="A371" s="2">
        <v>515</v>
      </c>
      <c r="B371" s="2">
        <v>3410219731</v>
      </c>
      <c r="C371" s="2" t="s">
        <v>322</v>
      </c>
      <c r="D371" s="3">
        <v>20</v>
      </c>
      <c r="E371" s="3">
        <v>1863</v>
      </c>
      <c r="F371" s="3">
        <v>243</v>
      </c>
      <c r="G371" s="3">
        <v>7.6999999999999993</v>
      </c>
      <c r="H371" s="182">
        <v>12</v>
      </c>
      <c r="I371" s="3">
        <v>4642641</v>
      </c>
      <c r="J371" s="45">
        <f t="shared" si="6"/>
        <v>50245.032467532474</v>
      </c>
    </row>
    <row r="372" spans="1:10">
      <c r="A372" s="2">
        <v>516</v>
      </c>
      <c r="B372" s="2">
        <v>3410219756</v>
      </c>
      <c r="C372" s="2" t="s">
        <v>323</v>
      </c>
      <c r="D372" s="3">
        <v>20</v>
      </c>
      <c r="E372" s="3">
        <v>1567</v>
      </c>
      <c r="F372" s="3">
        <v>243</v>
      </c>
      <c r="G372" s="3">
        <v>6.5</v>
      </c>
      <c r="H372" s="182">
        <v>12</v>
      </c>
      <c r="I372" s="3">
        <v>493760</v>
      </c>
      <c r="J372" s="45">
        <f t="shared" si="6"/>
        <v>6330.2564102564102</v>
      </c>
    </row>
    <row r="373" spans="1:10" ht="20.7" customHeight="1">
      <c r="A373" s="2">
        <v>517</v>
      </c>
      <c r="B373" s="2">
        <v>3410219814</v>
      </c>
      <c r="C373" s="2" t="s">
        <v>324</v>
      </c>
      <c r="D373" s="3"/>
      <c r="E373" s="3"/>
      <c r="F373" s="3"/>
      <c r="G373" s="3"/>
      <c r="H373" s="182"/>
      <c r="I373" s="3"/>
      <c r="J373" s="45"/>
    </row>
    <row r="374" spans="1:10">
      <c r="A374" s="2">
        <v>518</v>
      </c>
      <c r="B374" s="2">
        <v>3410219830</v>
      </c>
      <c r="C374" s="2" t="s">
        <v>325</v>
      </c>
      <c r="D374" s="3"/>
      <c r="E374" s="3"/>
      <c r="F374" s="3"/>
      <c r="G374" s="3"/>
      <c r="H374" s="182"/>
      <c r="I374" s="3"/>
      <c r="J374" s="45"/>
    </row>
    <row r="375" spans="1:10">
      <c r="A375" s="2">
        <v>519</v>
      </c>
      <c r="B375" s="2">
        <v>3410220010</v>
      </c>
      <c r="C375" s="2" t="s">
        <v>464</v>
      </c>
      <c r="D375" s="3">
        <v>10</v>
      </c>
      <c r="E375" s="3">
        <v>1653</v>
      </c>
      <c r="F375" s="3">
        <v>348</v>
      </c>
      <c r="G375" s="3">
        <v>4.8</v>
      </c>
      <c r="H375" s="182">
        <v>12</v>
      </c>
      <c r="I375" s="3">
        <v>2365926</v>
      </c>
      <c r="J375" s="45">
        <f t="shared" si="6"/>
        <v>41075.104166666664</v>
      </c>
    </row>
    <row r="376" spans="1:10">
      <c r="A376" s="2">
        <v>520</v>
      </c>
      <c r="B376" s="2">
        <v>3410550788</v>
      </c>
      <c r="C376" s="2" t="s">
        <v>327</v>
      </c>
      <c r="D376" s="3">
        <v>20</v>
      </c>
      <c r="E376" s="3">
        <v>3818</v>
      </c>
      <c r="F376" s="3">
        <v>269</v>
      </c>
      <c r="G376" s="3">
        <v>14.2</v>
      </c>
      <c r="H376" s="182">
        <v>12</v>
      </c>
      <c r="I376" s="3">
        <v>2339214</v>
      </c>
      <c r="J376" s="45">
        <f t="shared" si="6"/>
        <v>13727.781690140846</v>
      </c>
    </row>
    <row r="377" spans="1:10">
      <c r="A377" s="2">
        <v>521</v>
      </c>
      <c r="B377" s="2">
        <v>3411100831</v>
      </c>
      <c r="C377" s="2" t="s">
        <v>328</v>
      </c>
      <c r="D377" s="3">
        <v>20</v>
      </c>
      <c r="E377" s="3">
        <v>2513</v>
      </c>
      <c r="F377" s="3">
        <v>365</v>
      </c>
      <c r="G377" s="3">
        <v>6.8999999999999995</v>
      </c>
      <c r="H377" s="182">
        <v>12</v>
      </c>
      <c r="I377" s="3">
        <v>5889453</v>
      </c>
      <c r="J377" s="45">
        <f t="shared" si="6"/>
        <v>71128.659420289856</v>
      </c>
    </row>
    <row r="378" spans="1:10">
      <c r="A378" s="2">
        <v>522</v>
      </c>
      <c r="B378" s="2">
        <v>3411503323</v>
      </c>
      <c r="C378" s="2" t="s">
        <v>329</v>
      </c>
      <c r="D378" s="3">
        <v>10</v>
      </c>
      <c r="E378" s="3">
        <v>2548</v>
      </c>
      <c r="F378" s="3">
        <v>307</v>
      </c>
      <c r="G378" s="3">
        <v>8.2999999999999989</v>
      </c>
      <c r="H378" s="182">
        <v>12</v>
      </c>
      <c r="I378" s="3">
        <v>2888711</v>
      </c>
      <c r="J378" s="45">
        <f t="shared" si="6"/>
        <v>29003.122489959842</v>
      </c>
    </row>
    <row r="379" spans="1:10">
      <c r="A379" s="2">
        <v>523</v>
      </c>
      <c r="B379" s="2">
        <v>3411503463</v>
      </c>
      <c r="C379" s="2" t="s">
        <v>330</v>
      </c>
      <c r="D379" s="3">
        <v>20</v>
      </c>
      <c r="E379" s="3">
        <v>1692</v>
      </c>
      <c r="F379" s="3">
        <v>296</v>
      </c>
      <c r="G379" s="3">
        <v>5.8</v>
      </c>
      <c r="H379" s="182">
        <v>12</v>
      </c>
      <c r="I379" s="3">
        <v>4483240</v>
      </c>
      <c r="J379" s="45">
        <f t="shared" si="6"/>
        <v>64414.367816091952</v>
      </c>
    </row>
    <row r="380" spans="1:10">
      <c r="A380" s="2">
        <v>524</v>
      </c>
      <c r="B380" s="2">
        <v>3411503471</v>
      </c>
      <c r="C380" s="2" t="s">
        <v>331</v>
      </c>
      <c r="D380" s="3">
        <v>20</v>
      </c>
      <c r="E380" s="3">
        <v>7589</v>
      </c>
      <c r="F380" s="3">
        <v>267</v>
      </c>
      <c r="G380" s="3">
        <v>28.5</v>
      </c>
      <c r="H380" s="182">
        <v>12</v>
      </c>
      <c r="I380" s="3">
        <v>9731715</v>
      </c>
      <c r="J380" s="45">
        <f t="shared" si="6"/>
        <v>28455.307017543859</v>
      </c>
    </row>
    <row r="381" spans="1:10">
      <c r="A381" s="2">
        <v>526</v>
      </c>
      <c r="B381" s="2">
        <v>3411503547</v>
      </c>
      <c r="C381" s="2" t="s">
        <v>332</v>
      </c>
      <c r="D381" s="3">
        <v>20</v>
      </c>
      <c r="E381" s="3">
        <v>2022</v>
      </c>
      <c r="F381" s="3">
        <v>307</v>
      </c>
      <c r="G381" s="3">
        <v>6.6</v>
      </c>
      <c r="H381" s="182">
        <v>12</v>
      </c>
      <c r="I381" s="3">
        <v>2349400</v>
      </c>
      <c r="J381" s="45">
        <f t="shared" si="6"/>
        <v>29664.141414141413</v>
      </c>
    </row>
    <row r="382" spans="1:10">
      <c r="A382" s="2">
        <v>527</v>
      </c>
      <c r="B382" s="2">
        <v>3411503562</v>
      </c>
      <c r="C382" s="2" t="s">
        <v>465</v>
      </c>
      <c r="D382" s="3">
        <v>20</v>
      </c>
      <c r="E382" s="3">
        <v>869</v>
      </c>
      <c r="F382" s="3">
        <v>250</v>
      </c>
      <c r="G382" s="3">
        <v>3.5</v>
      </c>
      <c r="H382" s="182">
        <v>12</v>
      </c>
      <c r="I382" s="3">
        <v>806127</v>
      </c>
      <c r="J382" s="45">
        <f t="shared" si="6"/>
        <v>19193.5</v>
      </c>
    </row>
    <row r="383" spans="1:10">
      <c r="A383" s="2">
        <v>528</v>
      </c>
      <c r="B383" s="2">
        <v>3411503570</v>
      </c>
      <c r="C383" s="2" t="s">
        <v>466</v>
      </c>
      <c r="D383" s="3">
        <v>20</v>
      </c>
      <c r="E383" s="3">
        <v>1423</v>
      </c>
      <c r="F383" s="3">
        <v>266</v>
      </c>
      <c r="G383" s="3">
        <v>5.3999999999999995</v>
      </c>
      <c r="H383" s="182">
        <v>12</v>
      </c>
      <c r="I383" s="3">
        <v>1624705</v>
      </c>
      <c r="J383" s="45">
        <f t="shared" si="6"/>
        <v>25072.608024691363</v>
      </c>
    </row>
    <row r="384" spans="1:10">
      <c r="A384" s="2">
        <v>530</v>
      </c>
      <c r="B384" s="2">
        <v>3411901139</v>
      </c>
      <c r="C384" s="2" t="s">
        <v>334</v>
      </c>
      <c r="D384" s="3"/>
      <c r="E384" s="3"/>
      <c r="F384" s="3"/>
      <c r="G384" s="3"/>
      <c r="H384" s="182"/>
      <c r="I384" s="3"/>
      <c r="J384" s="45"/>
    </row>
    <row r="385" spans="1:10">
      <c r="A385" s="2">
        <v>531</v>
      </c>
      <c r="B385" s="2">
        <v>3412500930</v>
      </c>
      <c r="C385" s="2" t="s">
        <v>335</v>
      </c>
      <c r="D385" s="3">
        <v>20</v>
      </c>
      <c r="E385" s="3">
        <v>2896</v>
      </c>
      <c r="F385" s="3">
        <v>246</v>
      </c>
      <c r="G385" s="3">
        <v>11.799999999999999</v>
      </c>
      <c r="H385" s="182">
        <v>12</v>
      </c>
      <c r="I385" s="3">
        <v>4080210</v>
      </c>
      <c r="J385" s="45">
        <f t="shared" si="6"/>
        <v>28815.042372881358</v>
      </c>
    </row>
    <row r="386" spans="1:10">
      <c r="A386" s="2">
        <v>532</v>
      </c>
      <c r="B386" s="2">
        <v>3412700589</v>
      </c>
      <c r="C386" s="2" t="s">
        <v>336</v>
      </c>
      <c r="D386" s="3">
        <v>20</v>
      </c>
      <c r="E386" s="3">
        <v>4027</v>
      </c>
      <c r="F386" s="3">
        <v>239</v>
      </c>
      <c r="G386" s="3">
        <v>16.900000000000002</v>
      </c>
      <c r="H386" s="182">
        <v>12</v>
      </c>
      <c r="I386" s="3">
        <v>1606476</v>
      </c>
      <c r="J386" s="45">
        <f t="shared" ref="J386:J434" si="7">IF(AND(I386&gt;0,G386&gt;0,H386&gt;0),I386/G386/H386,0)</f>
        <v>7921.4792899408276</v>
      </c>
    </row>
    <row r="387" spans="1:10">
      <c r="A387" s="2">
        <v>533</v>
      </c>
      <c r="B387" s="2">
        <v>3412700605</v>
      </c>
      <c r="C387" s="2" t="s">
        <v>337</v>
      </c>
      <c r="D387" s="3">
        <v>20</v>
      </c>
      <c r="E387" s="3">
        <v>3960</v>
      </c>
      <c r="F387" s="3">
        <v>268</v>
      </c>
      <c r="G387" s="3">
        <v>14.799999999999999</v>
      </c>
      <c r="H387" s="182">
        <v>12</v>
      </c>
      <c r="I387" s="3">
        <v>6210740</v>
      </c>
      <c r="J387" s="45">
        <f t="shared" si="7"/>
        <v>34970.382882882885</v>
      </c>
    </row>
    <row r="388" spans="1:10">
      <c r="A388" s="2">
        <v>534</v>
      </c>
      <c r="B388" s="2">
        <v>3411503083</v>
      </c>
      <c r="C388" s="2" t="s">
        <v>467</v>
      </c>
      <c r="D388" s="3">
        <v>10</v>
      </c>
      <c r="E388" s="3">
        <v>673</v>
      </c>
      <c r="F388" s="3">
        <v>224</v>
      </c>
      <c r="G388" s="3">
        <v>3.1</v>
      </c>
      <c r="H388" s="182">
        <v>10</v>
      </c>
      <c r="I388" s="3">
        <v>169996</v>
      </c>
      <c r="J388" s="45">
        <f t="shared" si="7"/>
        <v>5483.7419354838703</v>
      </c>
    </row>
    <row r="389" spans="1:10">
      <c r="A389" s="2">
        <v>535</v>
      </c>
      <c r="B389" s="2">
        <v>3410220309</v>
      </c>
      <c r="C389" s="2" t="s">
        <v>468</v>
      </c>
      <c r="D389" s="3">
        <v>20</v>
      </c>
      <c r="E389" s="3">
        <v>472</v>
      </c>
      <c r="F389" s="3">
        <v>183</v>
      </c>
      <c r="G389" s="3">
        <v>2.6</v>
      </c>
      <c r="H389" s="182">
        <v>9</v>
      </c>
      <c r="I389" s="3">
        <v>680296</v>
      </c>
      <c r="J389" s="45">
        <f t="shared" si="7"/>
        <v>29072.478632478633</v>
      </c>
    </row>
    <row r="390" spans="1:10">
      <c r="A390" s="2">
        <v>536</v>
      </c>
      <c r="B390" s="2">
        <v>3410220523</v>
      </c>
      <c r="C390" s="2" t="s">
        <v>469</v>
      </c>
      <c r="D390" s="3">
        <v>20</v>
      </c>
      <c r="E390" s="3">
        <v>4390</v>
      </c>
      <c r="F390" s="3">
        <v>156</v>
      </c>
      <c r="G390" s="3">
        <v>28.200000000000003</v>
      </c>
      <c r="H390" s="182">
        <v>7</v>
      </c>
      <c r="I390" s="3">
        <v>11459470</v>
      </c>
      <c r="J390" s="45">
        <f t="shared" si="7"/>
        <v>58052.026342451871</v>
      </c>
    </row>
    <row r="391" spans="1:10" ht="17.5" customHeight="1">
      <c r="A391" s="2">
        <v>537</v>
      </c>
      <c r="B391" s="2">
        <v>3410220515</v>
      </c>
      <c r="C391" s="2" t="s">
        <v>470</v>
      </c>
      <c r="D391" s="3">
        <v>20</v>
      </c>
      <c r="E391" s="3">
        <v>1089</v>
      </c>
      <c r="F391" s="3">
        <v>155</v>
      </c>
      <c r="G391" s="3">
        <v>7.1</v>
      </c>
      <c r="H391" s="182">
        <v>7</v>
      </c>
      <c r="I391" s="3">
        <v>1741076</v>
      </c>
      <c r="J391" s="45">
        <f t="shared" si="7"/>
        <v>35031.710261569417</v>
      </c>
    </row>
    <row r="392" spans="1:10">
      <c r="A392" s="2">
        <v>538</v>
      </c>
      <c r="B392" s="2">
        <v>3412500955</v>
      </c>
      <c r="C392" s="2" t="s">
        <v>471</v>
      </c>
      <c r="D392" s="3">
        <v>10</v>
      </c>
      <c r="E392" s="3">
        <v>491</v>
      </c>
      <c r="F392" s="3">
        <v>132</v>
      </c>
      <c r="G392" s="3">
        <v>3.8000000000000003</v>
      </c>
      <c r="H392" s="182">
        <v>7</v>
      </c>
      <c r="I392" s="3">
        <v>308300</v>
      </c>
      <c r="J392" s="45">
        <f t="shared" si="7"/>
        <v>11590.225563909773</v>
      </c>
    </row>
    <row r="393" spans="1:10">
      <c r="A393" s="2">
        <v>539</v>
      </c>
      <c r="B393" s="2">
        <v>3410120533</v>
      </c>
      <c r="C393" s="2" t="s">
        <v>472</v>
      </c>
      <c r="D393" s="3">
        <v>20</v>
      </c>
      <c r="E393" s="3">
        <v>899</v>
      </c>
      <c r="F393" s="3">
        <v>146</v>
      </c>
      <c r="G393" s="3">
        <v>6.1999999999999993</v>
      </c>
      <c r="H393" s="182">
        <v>7</v>
      </c>
      <c r="I393" s="3">
        <v>1000000</v>
      </c>
      <c r="J393" s="45">
        <f t="shared" si="7"/>
        <v>23041.474654377882</v>
      </c>
    </row>
    <row r="394" spans="1:10">
      <c r="A394" s="2">
        <v>540</v>
      </c>
      <c r="B394" s="2">
        <v>3412700621</v>
      </c>
      <c r="C394" s="2" t="s">
        <v>473</v>
      </c>
      <c r="D394" s="3">
        <v>20</v>
      </c>
      <c r="E394" s="3">
        <v>527</v>
      </c>
      <c r="F394" s="3">
        <v>146</v>
      </c>
      <c r="G394" s="3">
        <v>3.7</v>
      </c>
      <c r="H394" s="182">
        <v>7</v>
      </c>
      <c r="I394" s="3">
        <v>349678</v>
      </c>
      <c r="J394" s="45">
        <f t="shared" si="7"/>
        <v>13501.08108108108</v>
      </c>
    </row>
    <row r="395" spans="1:10">
      <c r="A395" s="2">
        <v>541</v>
      </c>
      <c r="B395" s="2">
        <v>3410220267</v>
      </c>
      <c r="C395" s="2" t="s">
        <v>474</v>
      </c>
      <c r="D395" s="3">
        <v>20</v>
      </c>
      <c r="E395" s="3">
        <v>846</v>
      </c>
      <c r="F395" s="3">
        <v>224</v>
      </c>
      <c r="G395" s="3">
        <v>3.8000000000000003</v>
      </c>
      <c r="H395" s="182">
        <v>10</v>
      </c>
      <c r="I395" s="3">
        <v>573365</v>
      </c>
      <c r="J395" s="45">
        <f t="shared" si="7"/>
        <v>15088.552631578947</v>
      </c>
    </row>
    <row r="396" spans="1:10">
      <c r="A396" s="2">
        <v>542</v>
      </c>
      <c r="B396" s="2">
        <v>3410500809</v>
      </c>
      <c r="C396" s="2" t="s">
        <v>475</v>
      </c>
      <c r="D396" s="3">
        <v>10</v>
      </c>
      <c r="E396" s="3">
        <v>2462</v>
      </c>
      <c r="F396" s="3">
        <v>146</v>
      </c>
      <c r="G396" s="3">
        <v>16.900000000000002</v>
      </c>
      <c r="H396" s="182">
        <v>7</v>
      </c>
      <c r="I396" s="3">
        <v>7132351</v>
      </c>
      <c r="J396" s="45">
        <f t="shared" si="7"/>
        <v>60290.371935756542</v>
      </c>
    </row>
    <row r="397" spans="1:10">
      <c r="A397" s="2">
        <v>543</v>
      </c>
      <c r="B397" s="2">
        <v>3411503067</v>
      </c>
      <c r="C397" s="2" t="s">
        <v>476</v>
      </c>
      <c r="D397" s="3">
        <v>10</v>
      </c>
      <c r="E397" s="3">
        <v>1889</v>
      </c>
      <c r="F397" s="3">
        <v>225</v>
      </c>
      <c r="G397" s="3">
        <v>8.4</v>
      </c>
      <c r="H397" s="182">
        <v>10</v>
      </c>
      <c r="I397" s="3">
        <v>2100000</v>
      </c>
      <c r="J397" s="45">
        <f t="shared" si="7"/>
        <v>25000</v>
      </c>
    </row>
    <row r="398" spans="1:10">
      <c r="A398" s="2">
        <v>544</v>
      </c>
      <c r="B398" s="2">
        <v>3410220473</v>
      </c>
      <c r="C398" s="2" t="s">
        <v>477</v>
      </c>
      <c r="D398" s="3">
        <v>10</v>
      </c>
      <c r="E398" s="3">
        <v>306</v>
      </c>
      <c r="F398" s="3">
        <v>154</v>
      </c>
      <c r="G398" s="3">
        <v>2</v>
      </c>
      <c r="H398" s="182">
        <v>7</v>
      </c>
      <c r="I398" s="3">
        <v>200098</v>
      </c>
      <c r="J398" s="45">
        <f t="shared" si="7"/>
        <v>14292.714285714286</v>
      </c>
    </row>
    <row r="399" spans="1:10">
      <c r="A399" s="2">
        <v>545</v>
      </c>
      <c r="B399" s="2">
        <v>3413105127</v>
      </c>
      <c r="C399" s="2" t="s">
        <v>478</v>
      </c>
      <c r="D399" s="3">
        <v>20</v>
      </c>
      <c r="E399" s="3">
        <v>434</v>
      </c>
      <c r="F399" s="3">
        <v>145</v>
      </c>
      <c r="G399" s="3">
        <v>3</v>
      </c>
      <c r="H399" s="182">
        <v>7</v>
      </c>
      <c r="I399" s="3">
        <v>131680</v>
      </c>
      <c r="J399" s="45">
        <f t="shared" si="7"/>
        <v>6270.4761904761908</v>
      </c>
    </row>
    <row r="400" spans="1:10">
      <c r="A400" s="2">
        <v>546</v>
      </c>
      <c r="B400" s="2">
        <v>3414200042</v>
      </c>
      <c r="C400" s="2" t="s">
        <v>479</v>
      </c>
      <c r="D400" s="3">
        <v>20</v>
      </c>
      <c r="E400" s="3">
        <v>5906</v>
      </c>
      <c r="F400" s="3">
        <v>276</v>
      </c>
      <c r="G400" s="3">
        <v>21.400000000000002</v>
      </c>
      <c r="H400" s="182">
        <v>12</v>
      </c>
      <c r="I400" s="3">
        <v>6704977</v>
      </c>
      <c r="J400" s="45">
        <f t="shared" si="7"/>
        <v>26109.723520249219</v>
      </c>
    </row>
    <row r="401" spans="1:10">
      <c r="A401" s="2">
        <v>547</v>
      </c>
      <c r="B401" s="2">
        <v>3410700201</v>
      </c>
      <c r="C401" s="2" t="s">
        <v>480</v>
      </c>
      <c r="D401" s="3">
        <v>20</v>
      </c>
      <c r="E401" s="3">
        <v>200</v>
      </c>
      <c r="F401" s="3">
        <v>156</v>
      </c>
      <c r="G401" s="3">
        <v>1.3</v>
      </c>
      <c r="H401" s="182">
        <v>7</v>
      </c>
      <c r="I401" s="3">
        <v>221000</v>
      </c>
      <c r="J401" s="45">
        <f t="shared" si="7"/>
        <v>24285.714285714286</v>
      </c>
    </row>
    <row r="402" spans="1:10">
      <c r="A402" s="2">
        <v>548</v>
      </c>
      <c r="B402" s="2">
        <v>3410220317</v>
      </c>
      <c r="C402" s="2" t="s">
        <v>280</v>
      </c>
      <c r="D402" s="3">
        <v>20</v>
      </c>
      <c r="E402" s="3">
        <v>1636</v>
      </c>
      <c r="F402" s="3">
        <v>267</v>
      </c>
      <c r="G402" s="3">
        <v>6.1999999999999993</v>
      </c>
      <c r="H402" s="182">
        <v>9</v>
      </c>
      <c r="I402" s="3">
        <v>5430532</v>
      </c>
      <c r="J402" s="45">
        <f t="shared" si="7"/>
        <v>97321.362007168471</v>
      </c>
    </row>
    <row r="403" spans="1:10">
      <c r="A403" s="2">
        <v>549</v>
      </c>
      <c r="B403" s="2">
        <v>3411503620</v>
      </c>
      <c r="C403" s="2" t="s">
        <v>481</v>
      </c>
      <c r="D403" s="3">
        <v>20</v>
      </c>
      <c r="E403" s="3">
        <v>235</v>
      </c>
      <c r="F403" s="3">
        <v>198</v>
      </c>
      <c r="G403" s="3">
        <v>1.2000000000000002</v>
      </c>
      <c r="H403" s="182">
        <v>10</v>
      </c>
      <c r="I403" s="3">
        <v>94113</v>
      </c>
      <c r="J403" s="45">
        <f t="shared" si="7"/>
        <v>7842.7499999999982</v>
      </c>
    </row>
    <row r="404" spans="1:10">
      <c r="A404" s="2">
        <v>550</v>
      </c>
      <c r="B404" s="2">
        <v>3410550812</v>
      </c>
      <c r="C404" s="2" t="s">
        <v>482</v>
      </c>
      <c r="D404" s="3">
        <v>10</v>
      </c>
      <c r="E404" s="3">
        <v>169</v>
      </c>
      <c r="F404" s="3">
        <v>100</v>
      </c>
      <c r="G404" s="3">
        <v>1.7000000000000002</v>
      </c>
      <c r="H404" s="182">
        <v>7</v>
      </c>
      <c r="I404" s="3">
        <v>114975</v>
      </c>
      <c r="J404" s="45">
        <f t="shared" si="7"/>
        <v>9661.7647058823513</v>
      </c>
    </row>
    <row r="405" spans="1:10">
      <c r="A405" s="2">
        <v>551</v>
      </c>
      <c r="B405" s="2">
        <v>3410220689</v>
      </c>
      <c r="C405" s="2" t="s">
        <v>483</v>
      </c>
      <c r="D405" s="3">
        <v>16</v>
      </c>
      <c r="E405" s="3">
        <v>100</v>
      </c>
      <c r="F405" s="3">
        <v>119</v>
      </c>
      <c r="G405" s="3">
        <v>0.9</v>
      </c>
      <c r="H405" s="182">
        <v>6</v>
      </c>
      <c r="I405" s="3">
        <v>80850</v>
      </c>
      <c r="J405" s="45">
        <f t="shared" si="7"/>
        <v>14972.222222222221</v>
      </c>
    </row>
    <row r="406" spans="1:10">
      <c r="A406" s="2">
        <v>552</v>
      </c>
      <c r="B406" s="2">
        <v>3410120640</v>
      </c>
      <c r="C406" s="2" t="s">
        <v>484</v>
      </c>
      <c r="D406" s="3">
        <v>20</v>
      </c>
      <c r="E406" s="3">
        <v>1695</v>
      </c>
      <c r="F406" s="3">
        <v>136</v>
      </c>
      <c r="G406" s="3">
        <v>12.5</v>
      </c>
      <c r="H406" s="182">
        <v>6</v>
      </c>
      <c r="I406" s="3">
        <v>1941644</v>
      </c>
      <c r="J406" s="45">
        <f t="shared" si="7"/>
        <v>25888.586666666666</v>
      </c>
    </row>
    <row r="407" spans="1:10">
      <c r="A407" s="2">
        <v>553</v>
      </c>
      <c r="B407" s="2">
        <v>3410220671</v>
      </c>
      <c r="C407" s="2" t="s">
        <v>485</v>
      </c>
      <c r="D407" s="3">
        <v>20</v>
      </c>
      <c r="E407" s="3">
        <v>291</v>
      </c>
      <c r="F407" s="3">
        <v>134</v>
      </c>
      <c r="G407" s="3">
        <v>2.2000000000000002</v>
      </c>
      <c r="H407" s="182">
        <v>6</v>
      </c>
      <c r="I407" s="3">
        <v>624700</v>
      </c>
      <c r="J407" s="45">
        <f t="shared" si="7"/>
        <v>47325.757575757569</v>
      </c>
    </row>
    <row r="408" spans="1:10">
      <c r="A408" s="2">
        <v>554</v>
      </c>
      <c r="B408" s="2">
        <v>3412100251</v>
      </c>
      <c r="C408" s="2" t="s">
        <v>486</v>
      </c>
      <c r="D408" s="3"/>
      <c r="E408" s="3"/>
      <c r="F408" s="3"/>
      <c r="G408" s="3"/>
      <c r="H408" s="182"/>
      <c r="I408" s="3"/>
      <c r="J408" s="45"/>
    </row>
    <row r="409" spans="1:10">
      <c r="A409" s="2">
        <v>555</v>
      </c>
      <c r="B409" s="2">
        <v>3411100856</v>
      </c>
      <c r="C409" s="2" t="s">
        <v>487</v>
      </c>
      <c r="D409" s="3">
        <v>20</v>
      </c>
      <c r="E409" s="3">
        <v>479</v>
      </c>
      <c r="F409" s="3">
        <v>120</v>
      </c>
      <c r="G409" s="3">
        <v>4</v>
      </c>
      <c r="H409" s="182">
        <v>6</v>
      </c>
      <c r="I409" s="3">
        <v>544632</v>
      </c>
      <c r="J409" s="45">
        <f t="shared" si="7"/>
        <v>22693</v>
      </c>
    </row>
    <row r="410" spans="1:10">
      <c r="A410" s="2">
        <v>556</v>
      </c>
      <c r="B410" s="2">
        <v>3410212090</v>
      </c>
      <c r="C410" s="2" t="s">
        <v>488</v>
      </c>
      <c r="D410" s="3">
        <v>10</v>
      </c>
      <c r="E410" s="3">
        <v>97</v>
      </c>
      <c r="F410" s="3">
        <v>111</v>
      </c>
      <c r="G410" s="3">
        <v>0.9</v>
      </c>
      <c r="H410" s="182">
        <v>5</v>
      </c>
      <c r="I410" s="3">
        <v>103800</v>
      </c>
      <c r="J410" s="45">
        <f t="shared" si="7"/>
        <v>23066.666666666664</v>
      </c>
    </row>
    <row r="411" spans="1:10">
      <c r="A411" s="2">
        <v>557</v>
      </c>
      <c r="B411" s="2">
        <v>3410119378</v>
      </c>
      <c r="C411" s="2" t="s">
        <v>489</v>
      </c>
      <c r="D411" s="3">
        <v>20</v>
      </c>
      <c r="E411" s="3">
        <v>1169</v>
      </c>
      <c r="F411" s="3">
        <v>115</v>
      </c>
      <c r="G411" s="3">
        <v>10.199999999999999</v>
      </c>
      <c r="H411" s="182">
        <v>5</v>
      </c>
      <c r="I411" s="3">
        <v>2363202</v>
      </c>
      <c r="J411" s="45">
        <f t="shared" si="7"/>
        <v>46337.294117647063</v>
      </c>
    </row>
    <row r="412" spans="1:10">
      <c r="A412" s="2">
        <v>558</v>
      </c>
      <c r="B412" s="2">
        <v>3410220507</v>
      </c>
      <c r="C412" s="2" t="s">
        <v>490</v>
      </c>
      <c r="D412" s="3"/>
      <c r="E412" s="3"/>
      <c r="F412" s="3"/>
      <c r="G412" s="3"/>
      <c r="H412" s="184"/>
      <c r="I412" s="3"/>
      <c r="J412" s="45"/>
    </row>
    <row r="413" spans="1:10">
      <c r="A413" s="2">
        <v>559</v>
      </c>
      <c r="B413" s="2">
        <v>3411503661</v>
      </c>
      <c r="C413" s="2" t="s">
        <v>491</v>
      </c>
      <c r="D413" s="3"/>
      <c r="E413" s="3"/>
      <c r="F413" s="3"/>
      <c r="G413" s="3"/>
      <c r="H413" s="182"/>
      <c r="I413" s="3"/>
      <c r="J413" s="45"/>
    </row>
    <row r="414" spans="1:10">
      <c r="A414" s="2">
        <v>560</v>
      </c>
      <c r="B414" s="2">
        <v>3411503679</v>
      </c>
      <c r="C414" s="2" t="s">
        <v>492</v>
      </c>
      <c r="D414" s="3">
        <v>20</v>
      </c>
      <c r="E414" s="3">
        <v>298</v>
      </c>
      <c r="F414" s="3">
        <v>100</v>
      </c>
      <c r="G414" s="3">
        <v>3</v>
      </c>
      <c r="H414" s="182">
        <v>5</v>
      </c>
      <c r="I414" s="3">
        <v>337822</v>
      </c>
      <c r="J414" s="45">
        <f t="shared" si="7"/>
        <v>22521.466666666667</v>
      </c>
    </row>
    <row r="415" spans="1:10">
      <c r="A415" s="2">
        <v>561</v>
      </c>
      <c r="B415" s="2">
        <v>3410220820</v>
      </c>
      <c r="C415" s="2" t="s">
        <v>493</v>
      </c>
      <c r="D415" s="3">
        <v>20</v>
      </c>
      <c r="E415" s="3">
        <v>351</v>
      </c>
      <c r="F415" s="3">
        <v>113</v>
      </c>
      <c r="G415" s="3">
        <v>3.2</v>
      </c>
      <c r="H415" s="182">
        <v>5</v>
      </c>
      <c r="I415" s="3">
        <v>731531</v>
      </c>
      <c r="J415" s="45">
        <f t="shared" si="7"/>
        <v>45720.6875</v>
      </c>
    </row>
    <row r="416" spans="1:10">
      <c r="A416" s="2">
        <v>562</v>
      </c>
      <c r="B416" s="2">
        <v>3411503653</v>
      </c>
      <c r="C416" s="2" t="s">
        <v>494</v>
      </c>
      <c r="D416" s="3">
        <v>20</v>
      </c>
      <c r="E416" s="3">
        <v>226</v>
      </c>
      <c r="F416" s="3">
        <v>105</v>
      </c>
      <c r="G416" s="3">
        <v>2.2000000000000002</v>
      </c>
      <c r="H416" s="182">
        <v>5</v>
      </c>
      <c r="I416" s="3">
        <v>277250</v>
      </c>
      <c r="J416" s="45">
        <f t="shared" si="7"/>
        <v>25204.545454545452</v>
      </c>
    </row>
    <row r="417" spans="1:10">
      <c r="A417" s="2">
        <v>563</v>
      </c>
      <c r="B417" s="2">
        <v>3410220903</v>
      </c>
      <c r="C417" s="2" t="s">
        <v>495</v>
      </c>
      <c r="D417" s="3">
        <v>20</v>
      </c>
      <c r="E417" s="3">
        <v>20</v>
      </c>
      <c r="F417" s="3">
        <v>20</v>
      </c>
      <c r="G417" s="3">
        <v>1</v>
      </c>
      <c r="H417" s="182">
        <v>1</v>
      </c>
      <c r="I417" s="3">
        <v>29850</v>
      </c>
      <c r="J417" s="45">
        <f t="shared" si="7"/>
        <v>29850</v>
      </c>
    </row>
    <row r="418" spans="1:10">
      <c r="A418" s="2">
        <v>564</v>
      </c>
      <c r="B418" s="2">
        <v>3412500963</v>
      </c>
      <c r="C418" s="2" t="s">
        <v>496</v>
      </c>
      <c r="D418" s="3">
        <v>20</v>
      </c>
      <c r="E418" s="3">
        <v>509</v>
      </c>
      <c r="F418" s="3">
        <v>39</v>
      </c>
      <c r="G418" s="3">
        <v>13.1</v>
      </c>
      <c r="H418" s="182">
        <v>2</v>
      </c>
      <c r="I418" s="3">
        <v>272630</v>
      </c>
      <c r="J418" s="45">
        <f t="shared" si="7"/>
        <v>10405.725190839696</v>
      </c>
    </row>
    <row r="419" spans="1:10">
      <c r="A419" s="2">
        <v>565</v>
      </c>
      <c r="B419" s="2">
        <v>3410221091</v>
      </c>
      <c r="C419" s="2" t="s">
        <v>497</v>
      </c>
      <c r="D419" s="3">
        <v>20</v>
      </c>
      <c r="E419" s="3">
        <v>36</v>
      </c>
      <c r="F419" s="3">
        <v>38</v>
      </c>
      <c r="G419" s="3">
        <v>1</v>
      </c>
      <c r="H419" s="182">
        <v>2</v>
      </c>
      <c r="I419" s="3">
        <v>79150</v>
      </c>
      <c r="J419" s="45">
        <f t="shared" si="7"/>
        <v>39575</v>
      </c>
    </row>
    <row r="420" spans="1:10">
      <c r="A420" s="2">
        <v>568</v>
      </c>
      <c r="B420" s="2">
        <v>3411502184</v>
      </c>
      <c r="C420" s="2" t="s">
        <v>498</v>
      </c>
      <c r="D420" s="3">
        <v>10</v>
      </c>
      <c r="E420" s="3">
        <v>88</v>
      </c>
      <c r="F420" s="3">
        <v>23</v>
      </c>
      <c r="G420" s="3">
        <v>3.9</v>
      </c>
      <c r="H420" s="182">
        <v>1</v>
      </c>
      <c r="I420" s="3">
        <v>144611</v>
      </c>
      <c r="J420" s="45">
        <f t="shared" si="7"/>
        <v>37079.743589743593</v>
      </c>
    </row>
    <row r="421" spans="1:10">
      <c r="A421" s="2">
        <v>569</v>
      </c>
      <c r="B421" s="2">
        <v>3413205216</v>
      </c>
      <c r="C421" s="2" t="s">
        <v>499</v>
      </c>
      <c r="D421" s="3">
        <v>20</v>
      </c>
      <c r="E421" s="3">
        <v>0</v>
      </c>
      <c r="F421" s="3">
        <v>22</v>
      </c>
      <c r="G421" s="3">
        <v>0</v>
      </c>
      <c r="H421" s="182">
        <v>1</v>
      </c>
      <c r="I421" s="3">
        <v>0</v>
      </c>
      <c r="J421" s="45">
        <f t="shared" si="7"/>
        <v>0</v>
      </c>
    </row>
    <row r="422" spans="1:10">
      <c r="A422" s="2">
        <v>570</v>
      </c>
      <c r="B422" s="2">
        <v>3410221257</v>
      </c>
      <c r="C422" s="2" t="s">
        <v>500</v>
      </c>
      <c r="D422" s="3">
        <v>20</v>
      </c>
      <c r="E422" s="3">
        <v>152</v>
      </c>
      <c r="F422" s="3">
        <v>31</v>
      </c>
      <c r="G422" s="3">
        <v>5</v>
      </c>
      <c r="H422" s="182">
        <v>1</v>
      </c>
      <c r="I422" s="3">
        <v>241220</v>
      </c>
      <c r="J422" s="45">
        <f t="shared" si="7"/>
        <v>48244</v>
      </c>
    </row>
    <row r="423" spans="1:10">
      <c r="A423" s="2">
        <v>571</v>
      </c>
      <c r="B423" s="2">
        <v>3410221240</v>
      </c>
      <c r="C423" s="2" t="s">
        <v>501</v>
      </c>
      <c r="D423" s="3">
        <v>10</v>
      </c>
      <c r="E423" s="3">
        <v>0</v>
      </c>
      <c r="F423" s="3">
        <v>0</v>
      </c>
      <c r="G423" s="3">
        <v>0</v>
      </c>
      <c r="H423" s="182">
        <v>0</v>
      </c>
      <c r="I423" s="3">
        <v>0</v>
      </c>
      <c r="J423" s="45">
        <f t="shared" si="7"/>
        <v>0</v>
      </c>
    </row>
    <row r="424" spans="1:10">
      <c r="A424" s="2">
        <v>572</v>
      </c>
      <c r="B424" s="2">
        <v>3410221232</v>
      </c>
      <c r="C424" s="2" t="s">
        <v>502</v>
      </c>
      <c r="D424" s="3">
        <v>20</v>
      </c>
      <c r="E424" s="3">
        <v>70</v>
      </c>
      <c r="F424" s="3">
        <v>23</v>
      </c>
      <c r="G424" s="3">
        <v>3.1</v>
      </c>
      <c r="H424" s="182">
        <v>1</v>
      </c>
      <c r="I424" s="3">
        <v>66800</v>
      </c>
      <c r="J424" s="45">
        <f t="shared" si="7"/>
        <v>21548.387096774193</v>
      </c>
    </row>
    <row r="425" spans="1:10">
      <c r="A425" s="2">
        <v>573</v>
      </c>
      <c r="B425" s="2">
        <v>3412700506</v>
      </c>
      <c r="C425" s="2" t="s">
        <v>503</v>
      </c>
      <c r="D425" s="3">
        <v>10</v>
      </c>
      <c r="E425" s="3">
        <v>1</v>
      </c>
      <c r="F425" s="3">
        <v>4</v>
      </c>
      <c r="G425" s="3">
        <v>0.30000000000000004</v>
      </c>
      <c r="H425" s="182">
        <v>1</v>
      </c>
      <c r="I425" s="3">
        <v>2200</v>
      </c>
      <c r="J425" s="45">
        <f t="shared" si="7"/>
        <v>7333.3333333333321</v>
      </c>
    </row>
    <row r="426" spans="1:10">
      <c r="A426" s="2">
        <v>574</v>
      </c>
      <c r="B426" s="2">
        <v>3411502366</v>
      </c>
      <c r="C426" s="2" t="s">
        <v>504</v>
      </c>
      <c r="D426" s="3">
        <v>10</v>
      </c>
      <c r="E426" s="3">
        <v>198</v>
      </c>
      <c r="F426" s="3">
        <v>23</v>
      </c>
      <c r="G426" s="3">
        <v>8.6999999999999993</v>
      </c>
      <c r="H426" s="182">
        <v>1</v>
      </c>
      <c r="I426" s="3">
        <v>493620</v>
      </c>
      <c r="J426" s="45">
        <f t="shared" si="7"/>
        <v>56737.931034482761</v>
      </c>
    </row>
    <row r="427" spans="1:10">
      <c r="A427" s="2">
        <v>575</v>
      </c>
      <c r="B427" s="2">
        <v>3410221364</v>
      </c>
      <c r="C427" s="2" t="s">
        <v>505</v>
      </c>
      <c r="D427" s="3">
        <v>20</v>
      </c>
      <c r="E427" s="3">
        <v>0</v>
      </c>
      <c r="F427" s="3">
        <v>0</v>
      </c>
      <c r="G427" s="3">
        <v>0</v>
      </c>
      <c r="H427" s="182">
        <v>0</v>
      </c>
      <c r="I427" s="3">
        <v>0</v>
      </c>
      <c r="J427" s="45">
        <f t="shared" si="7"/>
        <v>0</v>
      </c>
    </row>
    <row r="428" spans="1:10">
      <c r="A428" s="2">
        <v>576</v>
      </c>
      <c r="B428" s="2">
        <v>3410221596</v>
      </c>
      <c r="C428" s="2" t="s">
        <v>506</v>
      </c>
      <c r="D428" s="3">
        <v>20</v>
      </c>
      <c r="E428" s="3">
        <v>0</v>
      </c>
      <c r="F428" s="3">
        <v>0</v>
      </c>
      <c r="G428" s="3">
        <v>0</v>
      </c>
      <c r="H428" s="182">
        <v>0</v>
      </c>
      <c r="I428" s="3">
        <v>0</v>
      </c>
      <c r="J428" s="45">
        <f t="shared" si="7"/>
        <v>0</v>
      </c>
    </row>
    <row r="429" spans="1:10">
      <c r="A429" s="2">
        <v>577</v>
      </c>
      <c r="B429" s="2">
        <v>3410221539</v>
      </c>
      <c r="C429" s="2" t="s">
        <v>507</v>
      </c>
      <c r="D429" s="3">
        <v>20</v>
      </c>
      <c r="E429" s="3">
        <v>0</v>
      </c>
      <c r="F429" s="3">
        <v>0</v>
      </c>
      <c r="G429" s="3">
        <v>0</v>
      </c>
      <c r="H429" s="182">
        <v>0</v>
      </c>
      <c r="I429" s="3">
        <v>0</v>
      </c>
      <c r="J429" s="45">
        <f t="shared" si="7"/>
        <v>0</v>
      </c>
    </row>
    <row r="430" spans="1:10">
      <c r="A430" s="2">
        <v>578</v>
      </c>
      <c r="B430" s="2">
        <v>3410221588</v>
      </c>
      <c r="C430" s="2" t="s">
        <v>508</v>
      </c>
      <c r="D430" s="3">
        <v>20</v>
      </c>
      <c r="E430" s="3">
        <v>0</v>
      </c>
      <c r="F430" s="3">
        <v>0</v>
      </c>
      <c r="G430" s="3">
        <v>0</v>
      </c>
      <c r="H430" s="182">
        <v>0</v>
      </c>
      <c r="I430" s="3">
        <v>0</v>
      </c>
      <c r="J430" s="45">
        <f t="shared" si="7"/>
        <v>0</v>
      </c>
    </row>
    <row r="431" spans="1:10">
      <c r="A431" s="2">
        <v>579</v>
      </c>
      <c r="B431" s="2">
        <v>3411503752</v>
      </c>
      <c r="C431" s="2" t="s">
        <v>509</v>
      </c>
      <c r="D431" s="3">
        <v>20</v>
      </c>
      <c r="E431" s="3">
        <v>0</v>
      </c>
      <c r="F431" s="3">
        <v>0</v>
      </c>
      <c r="G431" s="3">
        <v>0</v>
      </c>
      <c r="H431" s="182">
        <v>0</v>
      </c>
      <c r="I431" s="3">
        <v>0</v>
      </c>
      <c r="J431" s="45">
        <f t="shared" si="7"/>
        <v>0</v>
      </c>
    </row>
    <row r="432" spans="1:10">
      <c r="A432" s="2">
        <v>580</v>
      </c>
      <c r="B432" s="2">
        <v>3410550846</v>
      </c>
      <c r="C432" s="2" t="s">
        <v>510</v>
      </c>
      <c r="D432" s="3">
        <v>20</v>
      </c>
      <c r="E432" s="3">
        <v>0</v>
      </c>
      <c r="F432" s="3">
        <v>0</v>
      </c>
      <c r="G432" s="3">
        <v>0</v>
      </c>
      <c r="H432" s="182">
        <v>0</v>
      </c>
      <c r="I432" s="3">
        <v>0</v>
      </c>
      <c r="J432" s="45">
        <f t="shared" si="7"/>
        <v>0</v>
      </c>
    </row>
    <row r="433" spans="1:10">
      <c r="A433" s="2">
        <v>581</v>
      </c>
      <c r="B433" s="2">
        <v>3410121564</v>
      </c>
      <c r="C433" s="2" t="s">
        <v>511</v>
      </c>
      <c r="D433" s="3"/>
      <c r="E433" s="3"/>
      <c r="F433" s="3"/>
      <c r="G433" s="3"/>
      <c r="H433" s="182"/>
      <c r="I433" s="3"/>
      <c r="J433" s="45"/>
    </row>
    <row r="434" spans="1:10">
      <c r="A434" s="2">
        <v>582</v>
      </c>
      <c r="B434" s="2">
        <v>3410219350</v>
      </c>
      <c r="C434" s="2" t="s">
        <v>201</v>
      </c>
      <c r="D434" s="3">
        <v>20</v>
      </c>
      <c r="E434" s="3">
        <v>1306</v>
      </c>
      <c r="F434" s="3">
        <v>233</v>
      </c>
      <c r="G434" s="3">
        <v>5.6999999999999993</v>
      </c>
      <c r="H434" s="182">
        <v>11</v>
      </c>
      <c r="I434" s="3">
        <v>1063028</v>
      </c>
      <c r="J434" s="45">
        <f t="shared" si="7"/>
        <v>16954.194577352475</v>
      </c>
    </row>
    <row r="435" spans="1:10">
      <c r="A435" t="s">
        <v>717</v>
      </c>
      <c r="F435" s="62">
        <f>AVERAGEIF(F3:F434,"&gt;0")</f>
        <v>252.61613691931541</v>
      </c>
      <c r="G435" s="175"/>
      <c r="H435" s="62">
        <f>AVERAGEIF(H3:H434,"&gt;0")</f>
        <v>11.459657701711491</v>
      </c>
      <c r="I435" s="63"/>
    </row>
  </sheetData>
  <autoFilter ref="A1:M435" xr:uid="{8D4E4BFA-0B43-4CA3-81A4-A3E9D1C4D9AC}"/>
  <phoneticPr fontId="4"/>
  <conditionalFormatting sqref="A1:A2 A21:A122 A152 A262:A324 A369 A421 A436:A1048576">
    <cfRule type="duplicateValues" dxfId="0" priority="1"/>
  </conditionalFormatting>
  <pageMargins left="0.51181102362204722" right="0.5118110236220472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（平均工賃月額工賃分布）</vt:lpstr>
      <vt:lpstr>月額工賃分布 </vt:lpstr>
      <vt:lpstr>（利用者定員別)</vt:lpstr>
      <vt:lpstr>分析（市町・圏域別）</vt:lpstr>
      <vt:lpstr>分析（目標工賃の設定）</vt:lpstr>
      <vt:lpstr>分析（売上上位３位）（就労支援部会）</vt:lpstr>
      <vt:lpstr>集計データ</vt:lpstr>
      <vt:lpstr>集計データ!Print_Titles</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健二</dc:creator>
  <cp:lastModifiedBy>森田 ヒトミ</cp:lastModifiedBy>
  <cp:lastPrinted>2026-02-20T02:24:30Z</cp:lastPrinted>
  <dcterms:created xsi:type="dcterms:W3CDTF">2024-07-10T07:36:48Z</dcterms:created>
  <dcterms:modified xsi:type="dcterms:W3CDTF">2026-02-20T02:34:16Z</dcterms:modified>
</cp:coreProperties>
</file>