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defaultThemeVersion="124226"/>
  <xr:revisionPtr revIDLastSave="0" documentId="8_{ACF5FBAA-3ECF-467A-9813-6A7FEBD15E13}" xr6:coauthVersionLast="47" xr6:coauthVersionMax="47" xr10:uidLastSave="{00000000-0000-0000-0000-000000000000}"/>
  <bookViews>
    <workbookView xWindow="4284" yWindow="672" windowWidth="13812" windowHeight="13128" tabRatio="785" xr2:uid="{00000000-000D-0000-FFFF-FFFF00000000}"/>
  </bookViews>
  <sheets>
    <sheet name="設計書" sheetId="40" r:id="rId1"/>
    <sheet name="所属別事業量一覧表" sheetId="39" r:id="rId2"/>
    <sheet name="場所表_福山東_新規" sheetId="41" state="hidden" r:id="rId3"/>
    <sheet name="場所表_新規" sheetId="37" state="hidden" r:id="rId4"/>
    <sheet name="場所表_更新" sheetId="38" state="hidden" r:id="rId5"/>
    <sheet name="場所表_福山東_更新" sheetId="42" r:id="rId6"/>
    <sheet name="場所表_福山北_新規" sheetId="43" r:id="rId7"/>
    <sheet name="場所表_福山北_更新" sheetId="44" r:id="rId8"/>
    <sheet name="場所表_府中_新規" sheetId="45" r:id="rId9"/>
    <sheet name="場所表_府中_更新" sheetId="46" r:id="rId10"/>
  </sheets>
  <definedNames>
    <definedName name="_xlnm._FilterDatabase" localSheetId="7" hidden="1">場所表_福山北_更新!$B$1:$P$200</definedName>
    <definedName name="_xlnm._FilterDatabase" localSheetId="6" hidden="1">場所表_福山北_新規!$B$1:$Q$93</definedName>
    <definedName name="COL_事業量" localSheetId="0">設計書!$E$5</definedName>
    <definedName name="COL_詳細情報" localSheetId="0">設計書!$C$5</definedName>
    <definedName name="COL_単位" localSheetId="0">設計書!$F$5</definedName>
    <definedName name="COL_塗装情報" localSheetId="1">所属別事業量一覧表!$E$8</definedName>
    <definedName name="COL_塗装情報" localSheetId="0">設計書!$D$5</definedName>
    <definedName name="COL_発注分類" localSheetId="1">所属別事業量一覧表!$A$8</definedName>
    <definedName name="COL_発注分類" localSheetId="0">設計書!$A$5</definedName>
    <definedName name="COL_幅員" localSheetId="0">設計書!$B$5</definedName>
    <definedName name="COUNT_SUM" localSheetId="1">所属別事業量一覧表!$F$16</definedName>
    <definedName name="EditCol" localSheetId="4">場所表_更新!$G$3:$G$7</definedName>
    <definedName name="EditCol" localSheetId="3">場所表_新規!$H$3:$H$7</definedName>
    <definedName name="EditCol" localSheetId="9">場所表_府中_更新!$H$3:$H$11</definedName>
    <definedName name="EditCol" localSheetId="8">場所表_府中_新規!#REF!</definedName>
    <definedName name="EditCol" localSheetId="5">場所表_福山東_更新!#REF!</definedName>
    <definedName name="EditCol" localSheetId="2">場所表_福山東_新規!$H$3:$H$7</definedName>
    <definedName name="EditCol" localSheetId="7">場所表_福山北_更新!$H$3:$H$196</definedName>
    <definedName name="EditCol" localSheetId="6">場所表_福山北_新規!$I$3:$I$91</definedName>
    <definedName name="EditRow" localSheetId="4">場所表_更新!$A$6:$I$6</definedName>
    <definedName name="EditRow" localSheetId="3">場所表_新規!$A$6:$J$6</definedName>
    <definedName name="EditRow" localSheetId="9">場所表_府中_更新!$B$6:$K$6</definedName>
    <definedName name="EditRow" localSheetId="8">場所表_府中_新規!$B$6:$I$6</definedName>
    <definedName name="EditRow" localSheetId="5">場所表_福山東_更新!#REF!</definedName>
    <definedName name="EditRow" localSheetId="2">場所表_福山東_新規!$A$6:$J$6</definedName>
    <definedName name="EditRow" localSheetId="7">場所表_福山北_更新!$B$6:$L$6</definedName>
    <definedName name="EditRow" localSheetId="6">場所表_福山北_新規!$B$6:$M$6</definedName>
    <definedName name="EndCol" localSheetId="4">場所表_更新!$H$3:$H$7</definedName>
    <definedName name="EndCol" localSheetId="3">場所表_新規!$I$3:$I$7</definedName>
    <definedName name="EndCol" localSheetId="9">場所表_府中_更新!$J$3:$J$11</definedName>
    <definedName name="EndCol" localSheetId="8">場所表_府中_新規!#REF!</definedName>
    <definedName name="EndCol" localSheetId="5">場所表_福山東_更新!#REF!</definedName>
    <definedName name="EndCol" localSheetId="2">場所表_福山東_新規!$I$3:$I$7</definedName>
    <definedName name="EndCol" localSheetId="7">場所表_福山北_更新!$K$3:$K$196</definedName>
    <definedName name="EndCol" localSheetId="6">場所表_福山北_新規!$L$3:$L$91</definedName>
    <definedName name="EndRow" localSheetId="4">場所表_更新!$A$7:$I$7</definedName>
    <definedName name="EndRow" localSheetId="3">場所表_新規!$A$7:$J$7</definedName>
    <definedName name="EndRow" localSheetId="9">場所表_府中_更新!$B$11:$K$11</definedName>
    <definedName name="EndRow" localSheetId="8">場所表_府中_新規!$B$33:$I$33</definedName>
    <definedName name="EndRow" localSheetId="5">場所表_福山東_更新!#REF!</definedName>
    <definedName name="EndRow" localSheetId="2">場所表_福山東_新規!$A$7:$J$7</definedName>
    <definedName name="EndRow" localSheetId="7">場所表_福山北_更新!$B$196:$L$196</definedName>
    <definedName name="EndRow" localSheetId="6">場所表_福山北_新規!$B$91:$M$91</definedName>
    <definedName name="INSERT_START" localSheetId="1">所属別事業量一覧表!$9:$9</definedName>
    <definedName name="INSERT_START" localSheetId="0">設計書!$7:$7</definedName>
    <definedName name="_xlnm.Print_Area" localSheetId="1">所属別事業量一覧表!$A$1:$BQ$16</definedName>
    <definedName name="_xlnm.Print_Area" localSheetId="4">場所表_更新!$A$1:$I$11</definedName>
    <definedName name="_xlnm.Print_Area" localSheetId="3">場所表_新規!$A$1:$J$9</definedName>
    <definedName name="_xlnm.Print_Area" localSheetId="9">場所表_府中_更新!$A$1:$K$15</definedName>
    <definedName name="_xlnm.Print_Area" localSheetId="8">場所表_府中_新規!$A$1:$I$35</definedName>
    <definedName name="_xlnm.Print_Area" localSheetId="5">場所表_福山東_更新!$A$1:$H$9</definedName>
    <definedName name="_xlnm.Print_Area" localSheetId="2">場所表_福山東_新規!$A$1:$J$9</definedName>
    <definedName name="_xlnm.Print_Area" localSheetId="7">場所表_福山北_更新!$A$1:$L$200</definedName>
    <definedName name="_xlnm.Print_Area" localSheetId="6">場所表_福山北_新規!$A$1:$M$93</definedName>
    <definedName name="_xlnm.Print_Area" localSheetId="0">設計書!$A$1:$H$24</definedName>
    <definedName name="_xlnm.Print_Titles" localSheetId="4">場所表_更新!$2:$4</definedName>
    <definedName name="_xlnm.Print_Titles" localSheetId="3">場所表_新規!$2:$4</definedName>
    <definedName name="_xlnm.Print_Titles" localSheetId="9">場所表_府中_更新!$2:$4</definedName>
    <definedName name="_xlnm.Print_Titles" localSheetId="8">場所表_府中_新規!$2:$4</definedName>
    <definedName name="_xlnm.Print_Titles" localSheetId="5">場所表_福山東_更新!$2:$4</definedName>
    <definedName name="_xlnm.Print_Titles" localSheetId="2">場所表_福山東_新規!$2:$4</definedName>
    <definedName name="_xlnm.Print_Titles" localSheetId="7">場所表_福山北_更新!$2:$4</definedName>
    <definedName name="_xlnm.Print_Titles" localSheetId="6">場所表_福山北_新規!$2:$4</definedName>
    <definedName name="PS_1" localSheetId="1">所属別事業量一覧表!$BJ$6</definedName>
    <definedName name="PS_10" localSheetId="1">所属別事業量一覧表!$V$6</definedName>
    <definedName name="PS_11" localSheetId="1">所属別事業量一覧表!$X$6</definedName>
    <definedName name="PS_12" localSheetId="1">所属別事業量一覧表!$AL$6</definedName>
    <definedName name="PS_13" localSheetId="1">所属別事業量一覧表!$AD$6</definedName>
    <definedName name="PS_14" localSheetId="1">所属別事業量一覧表!$AJ$6</definedName>
    <definedName name="PS_15" localSheetId="1">所属別事業量一覧表!$BL$6</definedName>
    <definedName name="PS_16" localSheetId="1">所属別事業量一覧表!$P$6</definedName>
    <definedName name="PS_17" localSheetId="1">所属別事業量一覧表!$BF$6</definedName>
    <definedName name="PS_18" localSheetId="1">所属別事業量一覧表!$Z$6</definedName>
    <definedName name="PS_19" localSheetId="1">所属別事業量一覧表!$AT$6</definedName>
    <definedName name="PS_2" localSheetId="1">所属別事業量一覧表!$BN$6</definedName>
    <definedName name="PS_20" localSheetId="1">所属別事業量一覧表!$AV$6</definedName>
    <definedName name="PS_21" localSheetId="1">所属別事業量一覧表!$AX$6</definedName>
    <definedName name="PS_22" localSheetId="1">所属別事業量一覧表!$AP$6</definedName>
    <definedName name="PS_23" localSheetId="1">所属別事業量一覧表!$AN$6</definedName>
    <definedName name="PS_24" localSheetId="1">所属別事業量一覧表!$AZ$6</definedName>
    <definedName name="PS_25" localSheetId="1">所属別事業量一覧表!$BD$6</definedName>
    <definedName name="PS_26" localSheetId="1">所属別事業量一覧表!$BB$6</definedName>
    <definedName name="PS_27" localSheetId="1">所属別事業量一覧表!$BH$6</definedName>
    <definedName name="PS_28" localSheetId="1">所属別事業量一覧表!$N$6</definedName>
    <definedName name="PS_29" localSheetId="1">所属別事業量一覧表!$J$6</definedName>
    <definedName name="PS_3" localSheetId="1">所属別事業量一覧表!$H$6</definedName>
    <definedName name="PS_30" localSheetId="1">所属別事業量一覧表!$AR$6</definedName>
    <definedName name="PS_31" localSheetId="1">所属別事業量一覧表!$R$6</definedName>
    <definedName name="PS_4" localSheetId="1">所属別事業量一覧表!$F$6</definedName>
    <definedName name="PS_5" localSheetId="1">所属別事業量一覧表!$L$6</definedName>
    <definedName name="PS_6" localSheetId="1">所属別事業量一覧表!$AB$6</definedName>
    <definedName name="PS_7" localSheetId="1">所属別事業量一覧表!$AF$6</definedName>
    <definedName name="PS_8" localSheetId="1">所属別事業量一覧表!$AH$6</definedName>
    <definedName name="PS_9" localSheetId="1">所属別事業量一覧表!$T$6</definedName>
    <definedName name="StartCol" localSheetId="4">場所表_更新!$F$3:$F$7</definedName>
    <definedName name="StartCol" localSheetId="3">場所表_新規!$G$3:$G$7</definedName>
    <definedName name="StartCol" localSheetId="9">場所表_府中_更新!$G$3:$G$11</definedName>
    <definedName name="StartCol" localSheetId="8">場所表_府中_新規!$H$3:$H$33</definedName>
    <definedName name="StartCol" localSheetId="5">場所表_福山東_更新!$G$3:$G$5</definedName>
    <definedName name="StartCol" localSheetId="2">場所表_福山東_新規!$G$3:$G$7</definedName>
    <definedName name="StartCol" localSheetId="7">場所表_福山北_更新!$G$3:$G$196</definedName>
    <definedName name="StartCol" localSheetId="6">場所表_福山北_新規!$H$3:$H$91</definedName>
    <definedName name="StartRow" localSheetId="4">場所表_更新!$A$5:$I$5</definedName>
    <definedName name="StartRow" localSheetId="3">場所表_新規!$A$5:$J$5</definedName>
    <definedName name="StartRow" localSheetId="9">場所表_府中_更新!$B$5:$K$5</definedName>
    <definedName name="StartRow" localSheetId="8">場所表_府中_新規!$B$5:$I$5</definedName>
    <definedName name="StartRow" localSheetId="5">場所表_福山東_更新!$B$5:$H$5</definedName>
    <definedName name="StartRow" localSheetId="2">場所表_福山東_新規!$A$5:$J$5</definedName>
    <definedName name="StartRow" localSheetId="7">場所表_福山北_更新!$B$5:$L$5</definedName>
    <definedName name="StartRow" localSheetId="6">場所表_福山北_新規!$B$5:$M$5</definedName>
    <definedName name="データ" localSheetId="1">所属別事業量一覧表!$A$6:$BO$15</definedName>
    <definedName name="一覧表" localSheetId="1">所属別事業量一覧表!$A$9:$BO$15</definedName>
    <definedName name="一覧表" localSheetId="4">場所表_更新!$A$5:$L$7</definedName>
    <definedName name="一覧表" localSheetId="3">場所表_新規!$A$5:$M$7</definedName>
    <definedName name="一覧表" localSheetId="9">場所表_府中_更新!$B$5:$N$11</definedName>
    <definedName name="一覧表" localSheetId="8">場所表_府中_新規!$B$5:$L$33</definedName>
    <definedName name="一覧表" localSheetId="5">場所表_福山東_更新!$B$5:$K$5</definedName>
    <definedName name="一覧表" localSheetId="2">場所表_福山東_新規!$A$5:$M$7</definedName>
    <definedName name="一覧表" localSheetId="7">場所表_福山北_更新!$B$5:$O$196</definedName>
    <definedName name="一覧表" localSheetId="6">場所表_福山北_新規!$B$5:$P$91</definedName>
    <definedName name="一覧表" localSheetId="0">設計書!$A$6:$H$12</definedName>
    <definedName name="規制番号" localSheetId="4">場所表_更新!$J$2</definedName>
    <definedName name="規制番号" localSheetId="9">場所表_府中_更新!$L$2</definedName>
    <definedName name="規制番号" localSheetId="5">場所表_福山東_更新!$I$2</definedName>
    <definedName name="規制番号" localSheetId="7">場所表_福山北_更新!$M$2</definedName>
    <definedName name="区分" localSheetId="3">場所表_新規!$B$2</definedName>
    <definedName name="区分" localSheetId="8">場所表_府中_新規!$C$2</definedName>
    <definedName name="区分" localSheetId="2">場所表_福山東_新規!$B$2</definedName>
    <definedName name="区分" localSheetId="6">場所表_福山北_新規!$C$2</definedName>
    <definedName name="警察署名" localSheetId="4">場所表_更新!$I$1</definedName>
    <definedName name="警察署名" localSheetId="3">場所表_新規!$J$1</definedName>
    <definedName name="警察署名" localSheetId="9">場所表_府中_更新!$K$1</definedName>
    <definedName name="警察署名" localSheetId="8">場所表_府中_新規!$I$1</definedName>
    <definedName name="警察署名" localSheetId="5">場所表_福山東_更新!$H$1</definedName>
    <definedName name="警察署名" localSheetId="2">場所表_福山東_新規!$J$1</definedName>
    <definedName name="警察署名" localSheetId="7">場所表_福山北_更新!$L$1</definedName>
    <definedName name="警察署名" localSheetId="6">場所表_福山北_新規!$M$1</definedName>
    <definedName name="交_通_規_制_課">設計書!$H$3</definedName>
    <definedName name="交通整理員" localSheetId="0">設計書!$D$14:$G$17</definedName>
    <definedName name="交通整理員Ａ" localSheetId="0">設計書!$E$14</definedName>
    <definedName name="交通整理員Ａ_夜間" localSheetId="0">設計書!$E$15</definedName>
    <definedName name="交通整理員B" localSheetId="0">設計書!$E$16</definedName>
    <definedName name="交通整理員Ｂ_夜間" localSheetId="0">設計書!$E$17</definedName>
    <definedName name="更新合計" localSheetId="4">場所表_更新!$D$8</definedName>
    <definedName name="更新合計" localSheetId="9">場所表_府中_更新!$E$12</definedName>
    <definedName name="更新合計" localSheetId="5">場所表_福山東_更新!$E$6</definedName>
    <definedName name="更新合計" localSheetId="7">場所表_福山北_更新!$E$197</definedName>
    <definedName name="合計" localSheetId="0">設計書!$H$24</definedName>
    <definedName name="事業量" localSheetId="4">場所表_更新!$F$3:$I$7</definedName>
    <definedName name="事業量" localSheetId="3">場所表_新規!$G$3:$J$7</definedName>
    <definedName name="事業量" localSheetId="9">場所表_府中_更新!$G$3:$K$11</definedName>
    <definedName name="事業量" localSheetId="8">場所表_府中_新規!$H$3:$I$33</definedName>
    <definedName name="事業量" localSheetId="5">場所表_福山東_更新!$G$3:$H$5</definedName>
    <definedName name="事業量" localSheetId="2">場所表_福山東_新規!$G$3:$J$7</definedName>
    <definedName name="事業量" localSheetId="7">場所表_福山北_更新!$G$3:$L$196</definedName>
    <definedName name="事業量" localSheetId="6">場所表_福山北_新規!$H$3:$M$91</definedName>
    <definedName name="事業量新規更新合計" localSheetId="4">場所表_更新!$F$3:$H$11</definedName>
    <definedName name="事業量新規更新合計" localSheetId="9">場所表_府中_更新!$G$3:$J$15</definedName>
    <definedName name="事業量新規更新合計" localSheetId="5">場所表_福山東_更新!$G$3:$G$9</definedName>
    <definedName name="事業量新規更新合計" localSheetId="7">場所表_福山北_更新!$G$3:$K$200</definedName>
    <definedName name="事業量新規合計" localSheetId="3">場所表_新規!$G$3:$I$9</definedName>
    <definedName name="事業量新規合計" localSheetId="8">場所表_府中_新規!$H$3:$H$35</definedName>
    <definedName name="事業量新規合計" localSheetId="2">場所表_福山東_新規!$G$3:$I$9</definedName>
    <definedName name="事業量新規合計" localSheetId="6">場所表_福山北_新規!$H$3:$L$93</definedName>
    <definedName name="場所" localSheetId="4">場所表_更新!$L$2</definedName>
    <definedName name="場所" localSheetId="3">場所表_新規!$M$2</definedName>
    <definedName name="場所" localSheetId="9">場所表_府中_更新!$N$2</definedName>
    <definedName name="場所" localSheetId="8">場所表_府中_新規!$L$2</definedName>
    <definedName name="場所" localSheetId="5">場所表_福山東_更新!$K$2</definedName>
    <definedName name="場所" localSheetId="2">場所表_福山東_新規!$M$2</definedName>
    <definedName name="場所" localSheetId="7">場所表_福山北_更新!$O$2</definedName>
    <definedName name="場所" localSheetId="6">場所表_福山北_新規!$P$2</definedName>
    <definedName name="新規更新合計" localSheetId="4">場所表_更新!$A$10:$I$11</definedName>
    <definedName name="新規更新合計" localSheetId="9">場所表_府中_更新!$B$14:$K$15</definedName>
    <definedName name="新規更新合計" localSheetId="5">場所表_福山東_更新!$B$8:$H$9</definedName>
    <definedName name="新規更新合計" localSheetId="7">場所表_福山北_更新!$B$199:$L$200</definedName>
    <definedName name="新規更新合計値" localSheetId="4">場所表_更新!$D$10</definedName>
    <definedName name="新規更新合計値" localSheetId="9">場所表_府中_更新!$E$14</definedName>
    <definedName name="新規更新合計値" localSheetId="5">場所表_福山東_更新!$E$8</definedName>
    <definedName name="新規更新合計値" localSheetId="7">場所表_福山北_更新!$E$199</definedName>
    <definedName name="新規合計" localSheetId="3">場所表_新規!$E$8</definedName>
    <definedName name="新規合計" localSheetId="8">場所表_府中_新規!$F$34</definedName>
    <definedName name="新規合計" localSheetId="2">場所表_福山東_新規!$E$8</definedName>
    <definedName name="新規合計" localSheetId="6">場所表_福山北_新規!$F$92</definedName>
    <definedName name="数" localSheetId="4">場所表_更新!$E$2</definedName>
    <definedName name="数" localSheetId="3">場所表_新規!$F$2</definedName>
    <definedName name="数" localSheetId="9">場所表_府中_更新!$F$2</definedName>
    <definedName name="数" localSheetId="8">場所表_府中_新規!$G$2</definedName>
    <definedName name="数" localSheetId="5">場所表_福山東_更新!$F$2</definedName>
    <definedName name="数" localSheetId="2">場所表_福山東_新規!$F$2</definedName>
    <definedName name="数" localSheetId="7">場所表_福山北_更新!$F$2</definedName>
    <definedName name="数" localSheetId="6">場所表_福山北_新規!$G$2</definedName>
    <definedName name="整理番号" localSheetId="3">場所表_新規!$K$2</definedName>
    <definedName name="整理番号" localSheetId="8">場所表_府中_新規!$J$2</definedName>
    <definedName name="整理番号" localSheetId="2">場所表_福山東_新規!$K$2</definedName>
    <definedName name="整理番号" localSheetId="6">場所表_福山北_新規!$N$2</definedName>
    <definedName name="単位" localSheetId="4">場所表_更新!$F$4:$H$4</definedName>
    <definedName name="単位" localSheetId="3">場所表_新規!$G$4:$I$4</definedName>
    <definedName name="単位" localSheetId="9">場所表_府中_更新!$G$4:$J$4</definedName>
    <definedName name="単位" localSheetId="8">場所表_府中_新規!$H$4:$H$4</definedName>
    <definedName name="単位" localSheetId="5">場所表_福山東_更新!$G$4:$G$4</definedName>
    <definedName name="単位" localSheetId="2">場所表_福山東_新規!$G$4:$I$4</definedName>
    <definedName name="単位" localSheetId="7">場所表_福山北_更新!$G$4:$K$4</definedName>
    <definedName name="単位" localSheetId="6">場所表_福山北_新規!$H$4:$L$4</definedName>
    <definedName name="単価" localSheetId="0">設計書!$G$5</definedName>
    <definedName name="道路種別" localSheetId="4">場所表_更新!$K$2</definedName>
    <definedName name="道路種別" localSheetId="3">場所表_新規!$L$2</definedName>
    <definedName name="道路種別" localSheetId="9">場所表_府中_更新!$M$2</definedName>
    <definedName name="道路種別" localSheetId="8">場所表_府中_新規!$K$2</definedName>
    <definedName name="道路種別" localSheetId="5">場所表_福山東_更新!$J$2</definedName>
    <definedName name="道路種別" localSheetId="2">場所表_福山東_新規!$L$2</definedName>
    <definedName name="道路種別" localSheetId="7">場所表_福山北_更新!$N$2</definedName>
    <definedName name="道路種別" localSheetId="6">場所表_福山北_新規!$O$2</definedName>
    <definedName name="発注分類" localSheetId="4">場所表_更新!$F$3:$H$3</definedName>
    <definedName name="発注分類" localSheetId="3">場所表_新規!$G$3:$I$3</definedName>
    <definedName name="発注分類" localSheetId="9">場所表_府中_更新!$G$3:$J$3</definedName>
    <definedName name="発注分類" localSheetId="8">場所表_府中_新規!$H$3:$H$3</definedName>
    <definedName name="発注分類" localSheetId="5">場所表_福山東_更新!$G$3:$G$3</definedName>
    <definedName name="発注分類" localSheetId="2">場所表_福山東_新規!$G$3:$I$3</definedName>
    <definedName name="発注分類" localSheetId="7">場所表_福山北_更新!$G$3:$K$3</definedName>
    <definedName name="発注分類" localSheetId="6">場所表_福山北_新規!$H$3:$L$3</definedName>
    <definedName name="備考" localSheetId="4">場所表_更新!$I$3</definedName>
    <definedName name="備考" localSheetId="3">場所表_新規!$J$3</definedName>
    <definedName name="備考" localSheetId="9">場所表_府中_更新!$K$3</definedName>
    <definedName name="備考" localSheetId="8">場所表_府中_新規!$I$3</definedName>
    <definedName name="備考" localSheetId="5">場所表_福山東_更新!$H$3</definedName>
    <definedName name="備考" localSheetId="2">場所表_福山東_新規!$J$3</definedName>
    <definedName name="備考" localSheetId="7">場所表_福山北_更新!$L$3</definedName>
    <definedName name="備考" localSheetId="6">場所表_福山北_新規!$M$3</definedName>
    <definedName name="標示種別" localSheetId="4">場所表_更新!$D$2</definedName>
    <definedName name="標示種別" localSheetId="3">場所表_新規!$E$2</definedName>
    <definedName name="標示種別" localSheetId="9">場所表_府中_更新!$E$2</definedName>
    <definedName name="標示種別" localSheetId="8">場所表_府中_新規!$F$2</definedName>
    <definedName name="標示種別" localSheetId="5">場所表_福山東_更新!$E$2</definedName>
    <definedName name="標示種別" localSheetId="2">場所表_福山東_新規!$E$2</definedName>
    <definedName name="標示種別" localSheetId="7">場所表_福山北_更新!$E$2</definedName>
    <definedName name="標示種別" localSheetId="6">場所表_福山北_新規!$F$2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4" i="46" l="1"/>
  <c r="E14" i="46"/>
  <c r="I13" i="46"/>
  <c r="I15" i="46" s="1"/>
  <c r="I12" i="46"/>
  <c r="I14" i="46" s="1"/>
  <c r="O10" i="46"/>
  <c r="D10" i="46"/>
  <c r="C10" i="46"/>
  <c r="B10" i="46"/>
  <c r="O9" i="46"/>
  <c r="D9" i="46"/>
  <c r="C9" i="46"/>
  <c r="B9" i="46"/>
  <c r="O8" i="46"/>
  <c r="D8" i="46"/>
  <c r="C8" i="46"/>
  <c r="B8" i="46"/>
  <c r="O7" i="46"/>
  <c r="D7" i="46"/>
  <c r="C7" i="46"/>
  <c r="B7" i="46"/>
  <c r="B14" i="46"/>
  <c r="J13" i="46"/>
  <c r="H13" i="46"/>
  <c r="H15" i="46" s="1"/>
  <c r="G13" i="46"/>
  <c r="G15" i="46" s="1"/>
  <c r="J12" i="46"/>
  <c r="H12" i="46"/>
  <c r="H14" i="46" s="1"/>
  <c r="G12" i="46"/>
  <c r="B12" i="46"/>
  <c r="O11" i="46"/>
  <c r="D11" i="46"/>
  <c r="C11" i="46"/>
  <c r="B11" i="46"/>
  <c r="O6" i="46"/>
  <c r="D6" i="46"/>
  <c r="C6" i="46"/>
  <c r="B6" i="46"/>
  <c r="O5" i="46"/>
  <c r="D5" i="46"/>
  <c r="C5" i="46"/>
  <c r="B5" i="46"/>
  <c r="M32" i="45"/>
  <c r="E32" i="45"/>
  <c r="D32" i="45"/>
  <c r="B32" i="45"/>
  <c r="C32" i="45" s="1"/>
  <c r="M31" i="45"/>
  <c r="E31" i="45"/>
  <c r="D31" i="45"/>
  <c r="B31" i="45"/>
  <c r="C31" i="45" s="1"/>
  <c r="M30" i="45"/>
  <c r="E30" i="45"/>
  <c r="D30" i="45"/>
  <c r="B30" i="45"/>
  <c r="C30" i="45" s="1"/>
  <c r="M29" i="45"/>
  <c r="E29" i="45"/>
  <c r="D29" i="45"/>
  <c r="B29" i="45"/>
  <c r="C29" i="45" s="1"/>
  <c r="M28" i="45"/>
  <c r="E28" i="45"/>
  <c r="D28" i="45"/>
  <c r="B28" i="45"/>
  <c r="C28" i="45" s="1"/>
  <c r="M27" i="45"/>
  <c r="E27" i="45"/>
  <c r="D27" i="45"/>
  <c r="B27" i="45"/>
  <c r="C27" i="45" s="1"/>
  <c r="M26" i="45"/>
  <c r="E26" i="45"/>
  <c r="D26" i="45"/>
  <c r="B26" i="45"/>
  <c r="C26" i="45" s="1"/>
  <c r="M25" i="45"/>
  <c r="E25" i="45"/>
  <c r="D25" i="45"/>
  <c r="B25" i="45"/>
  <c r="C25" i="45" s="1"/>
  <c r="M24" i="45"/>
  <c r="E24" i="45"/>
  <c r="D24" i="45"/>
  <c r="B24" i="45"/>
  <c r="C24" i="45" s="1"/>
  <c r="M23" i="45"/>
  <c r="E23" i="45"/>
  <c r="D23" i="45"/>
  <c r="B23" i="45"/>
  <c r="C23" i="45" s="1"/>
  <c r="M22" i="45"/>
  <c r="E22" i="45"/>
  <c r="D22" i="45"/>
  <c r="B22" i="45"/>
  <c r="C22" i="45" s="1"/>
  <c r="M21" i="45"/>
  <c r="E21" i="45"/>
  <c r="D21" i="45"/>
  <c r="B21" i="45"/>
  <c r="C21" i="45" s="1"/>
  <c r="M20" i="45"/>
  <c r="E20" i="45"/>
  <c r="D20" i="45"/>
  <c r="B20" i="45"/>
  <c r="C20" i="45" s="1"/>
  <c r="M19" i="45"/>
  <c r="E19" i="45"/>
  <c r="D19" i="45"/>
  <c r="B19" i="45"/>
  <c r="C19" i="45" s="1"/>
  <c r="M18" i="45"/>
  <c r="E18" i="45"/>
  <c r="D18" i="45"/>
  <c r="B18" i="45"/>
  <c r="C18" i="45" s="1"/>
  <c r="M17" i="45"/>
  <c r="E17" i="45"/>
  <c r="D17" i="45"/>
  <c r="B17" i="45"/>
  <c r="C17" i="45" s="1"/>
  <c r="M16" i="45"/>
  <c r="E16" i="45"/>
  <c r="D16" i="45"/>
  <c r="B16" i="45"/>
  <c r="C16" i="45" s="1"/>
  <c r="M15" i="45"/>
  <c r="E15" i="45"/>
  <c r="D15" i="45"/>
  <c r="B15" i="45"/>
  <c r="C15" i="45" s="1"/>
  <c r="M14" i="45"/>
  <c r="E14" i="45"/>
  <c r="D14" i="45"/>
  <c r="B14" i="45"/>
  <c r="C14" i="45" s="1"/>
  <c r="M13" i="45"/>
  <c r="E13" i="45"/>
  <c r="D13" i="45"/>
  <c r="B13" i="45"/>
  <c r="C13" i="45" s="1"/>
  <c r="M12" i="45"/>
  <c r="E12" i="45"/>
  <c r="D12" i="45"/>
  <c r="B12" i="45"/>
  <c r="C12" i="45" s="1"/>
  <c r="M11" i="45"/>
  <c r="E11" i="45"/>
  <c r="D11" i="45"/>
  <c r="B11" i="45"/>
  <c r="C11" i="45" s="1"/>
  <c r="M10" i="45"/>
  <c r="E10" i="45"/>
  <c r="D10" i="45"/>
  <c r="B10" i="45"/>
  <c r="C10" i="45" s="1"/>
  <c r="M9" i="45"/>
  <c r="E9" i="45"/>
  <c r="D9" i="45"/>
  <c r="B9" i="45"/>
  <c r="C9" i="45" s="1"/>
  <c r="M8" i="45"/>
  <c r="E8" i="45"/>
  <c r="D8" i="45"/>
  <c r="B8" i="45"/>
  <c r="C8" i="45" s="1"/>
  <c r="M7" i="45"/>
  <c r="E7" i="45"/>
  <c r="D7" i="45"/>
  <c r="B7" i="45"/>
  <c r="C7" i="45" s="1"/>
  <c r="H35" i="45"/>
  <c r="J15" i="46" s="1"/>
  <c r="H34" i="45"/>
  <c r="J14" i="46" s="1"/>
  <c r="B34" i="45"/>
  <c r="M33" i="45"/>
  <c r="E33" i="45"/>
  <c r="D33" i="45"/>
  <c r="B33" i="45"/>
  <c r="C33" i="45" s="1"/>
  <c r="M6" i="45"/>
  <c r="E6" i="45"/>
  <c r="A6" i="45" s="1"/>
  <c r="D6" i="45"/>
  <c r="B6" i="45"/>
  <c r="C6" i="45" s="1"/>
  <c r="M5" i="45"/>
  <c r="E5" i="45"/>
  <c r="D5" i="45"/>
  <c r="B5" i="45"/>
  <c r="C5" i="45" s="1"/>
  <c r="E199" i="44"/>
  <c r="J198" i="44"/>
  <c r="I198" i="44"/>
  <c r="J197" i="44"/>
  <c r="I197" i="44"/>
  <c r="P195" i="44"/>
  <c r="D195" i="44"/>
  <c r="C195" i="44"/>
  <c r="B195" i="44"/>
  <c r="P194" i="44"/>
  <c r="D194" i="44"/>
  <c r="C194" i="44"/>
  <c r="B194" i="44"/>
  <c r="P193" i="44"/>
  <c r="D193" i="44"/>
  <c r="C193" i="44"/>
  <c r="B193" i="44"/>
  <c r="P192" i="44"/>
  <c r="D192" i="44"/>
  <c r="C192" i="44"/>
  <c r="B192" i="44"/>
  <c r="P191" i="44"/>
  <c r="D191" i="44"/>
  <c r="C191" i="44"/>
  <c r="B191" i="44"/>
  <c r="P190" i="44"/>
  <c r="D190" i="44"/>
  <c r="C190" i="44"/>
  <c r="B190" i="44"/>
  <c r="P189" i="44"/>
  <c r="D189" i="44"/>
  <c r="C189" i="44"/>
  <c r="B189" i="44"/>
  <c r="P188" i="44"/>
  <c r="D188" i="44"/>
  <c r="C188" i="44"/>
  <c r="B188" i="44"/>
  <c r="P187" i="44"/>
  <c r="D187" i="44"/>
  <c r="C187" i="44"/>
  <c r="B187" i="44"/>
  <c r="P186" i="44"/>
  <c r="D186" i="44"/>
  <c r="C186" i="44"/>
  <c r="B186" i="44"/>
  <c r="P185" i="44"/>
  <c r="D185" i="44"/>
  <c r="C185" i="44"/>
  <c r="B185" i="44"/>
  <c r="P184" i="44"/>
  <c r="D184" i="44"/>
  <c r="C184" i="44"/>
  <c r="B184" i="44"/>
  <c r="P183" i="44"/>
  <c r="D183" i="44"/>
  <c r="C183" i="44"/>
  <c r="B183" i="44"/>
  <c r="P182" i="44"/>
  <c r="D182" i="44"/>
  <c r="C182" i="44"/>
  <c r="B182" i="44"/>
  <c r="P181" i="44"/>
  <c r="D181" i="44"/>
  <c r="C181" i="44"/>
  <c r="B181" i="44"/>
  <c r="P180" i="44"/>
  <c r="D180" i="44"/>
  <c r="C180" i="44"/>
  <c r="B180" i="44"/>
  <c r="P179" i="44"/>
  <c r="D179" i="44"/>
  <c r="C179" i="44"/>
  <c r="B179" i="44"/>
  <c r="P178" i="44"/>
  <c r="D178" i="44"/>
  <c r="C178" i="44"/>
  <c r="B178" i="44"/>
  <c r="P177" i="44"/>
  <c r="D177" i="44"/>
  <c r="C177" i="44"/>
  <c r="B177" i="44"/>
  <c r="P176" i="44"/>
  <c r="D176" i="44"/>
  <c r="C176" i="44"/>
  <c r="B176" i="44"/>
  <c r="P175" i="44"/>
  <c r="D175" i="44"/>
  <c r="C175" i="44"/>
  <c r="B175" i="44"/>
  <c r="P174" i="44"/>
  <c r="D174" i="44"/>
  <c r="C174" i="44"/>
  <c r="B174" i="44"/>
  <c r="P173" i="44"/>
  <c r="D173" i="44"/>
  <c r="C173" i="44"/>
  <c r="B173" i="44"/>
  <c r="P172" i="44"/>
  <c r="D172" i="44"/>
  <c r="C172" i="44"/>
  <c r="B172" i="44"/>
  <c r="P171" i="44"/>
  <c r="D171" i="44"/>
  <c r="C171" i="44"/>
  <c r="B171" i="44"/>
  <c r="P170" i="44"/>
  <c r="D170" i="44"/>
  <c r="C170" i="44"/>
  <c r="B170" i="44"/>
  <c r="P169" i="44"/>
  <c r="D169" i="44"/>
  <c r="C169" i="44"/>
  <c r="B169" i="44"/>
  <c r="P168" i="44"/>
  <c r="D168" i="44"/>
  <c r="C168" i="44"/>
  <c r="B168" i="44"/>
  <c r="P167" i="44"/>
  <c r="D167" i="44"/>
  <c r="C167" i="44"/>
  <c r="B167" i="44"/>
  <c r="P166" i="44"/>
  <c r="D166" i="44"/>
  <c r="C166" i="44"/>
  <c r="B166" i="44"/>
  <c r="P165" i="44"/>
  <c r="D165" i="44"/>
  <c r="C165" i="44"/>
  <c r="B165" i="44"/>
  <c r="P164" i="44"/>
  <c r="D164" i="44"/>
  <c r="C164" i="44"/>
  <c r="B164" i="44"/>
  <c r="P163" i="44"/>
  <c r="D163" i="44"/>
  <c r="C163" i="44"/>
  <c r="B163" i="44"/>
  <c r="P162" i="44"/>
  <c r="D162" i="44"/>
  <c r="C162" i="44"/>
  <c r="B162" i="44"/>
  <c r="P161" i="44"/>
  <c r="D161" i="44"/>
  <c r="C161" i="44"/>
  <c r="B161" i="44"/>
  <c r="P160" i="44"/>
  <c r="D160" i="44"/>
  <c r="C160" i="44"/>
  <c r="B160" i="44"/>
  <c r="P159" i="44"/>
  <c r="D159" i="44"/>
  <c r="C159" i="44"/>
  <c r="B159" i="44"/>
  <c r="P158" i="44"/>
  <c r="D158" i="44"/>
  <c r="C158" i="44"/>
  <c r="B158" i="44"/>
  <c r="P157" i="44"/>
  <c r="D157" i="44"/>
  <c r="C157" i="44"/>
  <c r="B157" i="44"/>
  <c r="P156" i="44"/>
  <c r="D156" i="44"/>
  <c r="C156" i="44"/>
  <c r="B156" i="44"/>
  <c r="P155" i="44"/>
  <c r="D155" i="44"/>
  <c r="C155" i="44"/>
  <c r="B155" i="44"/>
  <c r="P154" i="44"/>
  <c r="D154" i="44"/>
  <c r="C154" i="44"/>
  <c r="B154" i="44"/>
  <c r="P153" i="44"/>
  <c r="D153" i="44"/>
  <c r="C153" i="44"/>
  <c r="B153" i="44"/>
  <c r="P152" i="44"/>
  <c r="D152" i="44"/>
  <c r="C152" i="44"/>
  <c r="B152" i="44"/>
  <c r="P151" i="44"/>
  <c r="D151" i="44"/>
  <c r="C151" i="44"/>
  <c r="B151" i="44"/>
  <c r="P150" i="44"/>
  <c r="D150" i="44"/>
  <c r="C150" i="44"/>
  <c r="B150" i="44"/>
  <c r="P149" i="44"/>
  <c r="D149" i="44"/>
  <c r="C149" i="44"/>
  <c r="B149" i="44"/>
  <c r="P148" i="44"/>
  <c r="D148" i="44"/>
  <c r="C148" i="44"/>
  <c r="B148" i="44"/>
  <c r="P147" i="44"/>
  <c r="D147" i="44"/>
  <c r="C147" i="44"/>
  <c r="B147" i="44"/>
  <c r="P146" i="44"/>
  <c r="D146" i="44"/>
  <c r="C146" i="44"/>
  <c r="B146" i="44"/>
  <c r="P145" i="44"/>
  <c r="D145" i="44"/>
  <c r="C145" i="44"/>
  <c r="B145" i="44"/>
  <c r="P144" i="44"/>
  <c r="D144" i="44"/>
  <c r="C144" i="44"/>
  <c r="B144" i="44"/>
  <c r="P143" i="44"/>
  <c r="D143" i="44"/>
  <c r="C143" i="44"/>
  <c r="B143" i="44"/>
  <c r="P142" i="44"/>
  <c r="D142" i="44"/>
  <c r="C142" i="44"/>
  <c r="B142" i="44"/>
  <c r="P141" i="44"/>
  <c r="D141" i="44"/>
  <c r="C141" i="44"/>
  <c r="B141" i="44"/>
  <c r="P140" i="44"/>
  <c r="D140" i="44"/>
  <c r="C140" i="44"/>
  <c r="B140" i="44"/>
  <c r="P139" i="44"/>
  <c r="D139" i="44"/>
  <c r="C139" i="44"/>
  <c r="B139" i="44"/>
  <c r="P138" i="44"/>
  <c r="D138" i="44"/>
  <c r="C138" i="44"/>
  <c r="B138" i="44"/>
  <c r="P137" i="44"/>
  <c r="D137" i="44"/>
  <c r="C137" i="44"/>
  <c r="B137" i="44"/>
  <c r="P136" i="44"/>
  <c r="D136" i="44"/>
  <c r="C136" i="44"/>
  <c r="B136" i="44"/>
  <c r="P135" i="44"/>
  <c r="D135" i="44"/>
  <c r="C135" i="44"/>
  <c r="B135" i="44"/>
  <c r="P134" i="44"/>
  <c r="D134" i="44"/>
  <c r="C134" i="44"/>
  <c r="B134" i="44"/>
  <c r="P133" i="44"/>
  <c r="D133" i="44"/>
  <c r="C133" i="44"/>
  <c r="B133" i="44"/>
  <c r="P132" i="44"/>
  <c r="D132" i="44"/>
  <c r="C132" i="44"/>
  <c r="B132" i="44"/>
  <c r="P131" i="44"/>
  <c r="D131" i="44"/>
  <c r="C131" i="44"/>
  <c r="B131" i="44"/>
  <c r="P130" i="44"/>
  <c r="D130" i="44"/>
  <c r="C130" i="44"/>
  <c r="B130" i="44"/>
  <c r="P129" i="44"/>
  <c r="D129" i="44"/>
  <c r="C129" i="44"/>
  <c r="B129" i="44"/>
  <c r="P128" i="44"/>
  <c r="D128" i="44"/>
  <c r="C128" i="44"/>
  <c r="B128" i="44"/>
  <c r="P127" i="44"/>
  <c r="D127" i="44"/>
  <c r="C127" i="44"/>
  <c r="B127" i="44"/>
  <c r="P126" i="44"/>
  <c r="D126" i="44"/>
  <c r="C126" i="44"/>
  <c r="B126" i="44"/>
  <c r="P125" i="44"/>
  <c r="D125" i="44"/>
  <c r="C125" i="44"/>
  <c r="B125" i="44"/>
  <c r="P124" i="44"/>
  <c r="D124" i="44"/>
  <c r="C124" i="44"/>
  <c r="B124" i="44"/>
  <c r="P123" i="44"/>
  <c r="D123" i="44"/>
  <c r="C123" i="44"/>
  <c r="B123" i="44"/>
  <c r="P122" i="44"/>
  <c r="D122" i="44"/>
  <c r="C122" i="44"/>
  <c r="B122" i="44"/>
  <c r="P121" i="44"/>
  <c r="D121" i="44"/>
  <c r="C121" i="44"/>
  <c r="B121" i="44"/>
  <c r="P120" i="44"/>
  <c r="D120" i="44"/>
  <c r="C120" i="44"/>
  <c r="B120" i="44"/>
  <c r="P119" i="44"/>
  <c r="D119" i="44"/>
  <c r="C119" i="44"/>
  <c r="B119" i="44"/>
  <c r="P118" i="44"/>
  <c r="D118" i="44"/>
  <c r="C118" i="44"/>
  <c r="B118" i="44"/>
  <c r="P117" i="44"/>
  <c r="D117" i="44"/>
  <c r="C117" i="44"/>
  <c r="B117" i="44"/>
  <c r="P116" i="44"/>
  <c r="D116" i="44"/>
  <c r="C116" i="44"/>
  <c r="B116" i="44"/>
  <c r="P115" i="44"/>
  <c r="D115" i="44"/>
  <c r="C115" i="44"/>
  <c r="B115" i="44"/>
  <c r="P114" i="44"/>
  <c r="D114" i="44"/>
  <c r="C114" i="44"/>
  <c r="B114" i="44"/>
  <c r="P113" i="44"/>
  <c r="D113" i="44"/>
  <c r="C113" i="44"/>
  <c r="B113" i="44"/>
  <c r="P112" i="44"/>
  <c r="D112" i="44"/>
  <c r="C112" i="44"/>
  <c r="B112" i="44"/>
  <c r="P111" i="44"/>
  <c r="D111" i="44"/>
  <c r="C111" i="44"/>
  <c r="B111" i="44"/>
  <c r="P110" i="44"/>
  <c r="D110" i="44"/>
  <c r="C110" i="44"/>
  <c r="B110" i="44"/>
  <c r="P109" i="44"/>
  <c r="D109" i="44"/>
  <c r="C109" i="44"/>
  <c r="B109" i="44"/>
  <c r="P108" i="44"/>
  <c r="D108" i="44"/>
  <c r="C108" i="44"/>
  <c r="B108" i="44"/>
  <c r="P107" i="44"/>
  <c r="D107" i="44"/>
  <c r="C107" i="44"/>
  <c r="B107" i="44"/>
  <c r="P106" i="44"/>
  <c r="D106" i="44"/>
  <c r="C106" i="44"/>
  <c r="B106" i="44"/>
  <c r="P105" i="44"/>
  <c r="D105" i="44"/>
  <c r="C105" i="44"/>
  <c r="B105" i="44"/>
  <c r="P104" i="44"/>
  <c r="D104" i="44"/>
  <c r="C104" i="44"/>
  <c r="B104" i="44"/>
  <c r="P103" i="44"/>
  <c r="D103" i="44"/>
  <c r="C103" i="44"/>
  <c r="B103" i="44"/>
  <c r="P102" i="44"/>
  <c r="D102" i="44"/>
  <c r="C102" i="44"/>
  <c r="B102" i="44"/>
  <c r="P101" i="44"/>
  <c r="D101" i="44"/>
  <c r="C101" i="44"/>
  <c r="B101" i="44"/>
  <c r="P100" i="44"/>
  <c r="D100" i="44"/>
  <c r="C100" i="44"/>
  <c r="B100" i="44"/>
  <c r="P99" i="44"/>
  <c r="D99" i="44"/>
  <c r="C99" i="44"/>
  <c r="B99" i="44"/>
  <c r="P98" i="44"/>
  <c r="D98" i="44"/>
  <c r="C98" i="44"/>
  <c r="B98" i="44"/>
  <c r="P97" i="44"/>
  <c r="D97" i="44"/>
  <c r="C97" i="44"/>
  <c r="B97" i="44"/>
  <c r="P96" i="44"/>
  <c r="D96" i="44"/>
  <c r="C96" i="44"/>
  <c r="B96" i="44"/>
  <c r="P95" i="44"/>
  <c r="D95" i="44"/>
  <c r="C95" i="44"/>
  <c r="B95" i="44"/>
  <c r="P94" i="44"/>
  <c r="D94" i="44"/>
  <c r="C94" i="44"/>
  <c r="B94" i="44"/>
  <c r="P93" i="44"/>
  <c r="D93" i="44"/>
  <c r="C93" i="44"/>
  <c r="B93" i="44"/>
  <c r="P92" i="44"/>
  <c r="D92" i="44"/>
  <c r="C92" i="44"/>
  <c r="B92" i="44"/>
  <c r="P91" i="44"/>
  <c r="D91" i="44"/>
  <c r="C91" i="44"/>
  <c r="B91" i="44"/>
  <c r="P90" i="44"/>
  <c r="D90" i="44"/>
  <c r="C90" i="44"/>
  <c r="B90" i="44"/>
  <c r="P89" i="44"/>
  <c r="D89" i="44"/>
  <c r="C89" i="44"/>
  <c r="B89" i="44"/>
  <c r="P88" i="44"/>
  <c r="D88" i="44"/>
  <c r="C88" i="44"/>
  <c r="B88" i="44"/>
  <c r="P87" i="44"/>
  <c r="D87" i="44"/>
  <c r="C87" i="44"/>
  <c r="B87" i="44"/>
  <c r="P86" i="44"/>
  <c r="D86" i="44"/>
  <c r="C86" i="44"/>
  <c r="B86" i="44"/>
  <c r="P85" i="44"/>
  <c r="D85" i="44"/>
  <c r="C85" i="44"/>
  <c r="B85" i="44"/>
  <c r="P84" i="44"/>
  <c r="D84" i="44"/>
  <c r="C84" i="44"/>
  <c r="B84" i="44"/>
  <c r="P83" i="44"/>
  <c r="D83" i="44"/>
  <c r="C83" i="44"/>
  <c r="B83" i="44"/>
  <c r="P82" i="44"/>
  <c r="D82" i="44"/>
  <c r="C82" i="44"/>
  <c r="B82" i="44"/>
  <c r="P81" i="44"/>
  <c r="D81" i="44"/>
  <c r="C81" i="44"/>
  <c r="B81" i="44"/>
  <c r="P80" i="44"/>
  <c r="D80" i="44"/>
  <c r="C80" i="44"/>
  <c r="B80" i="44"/>
  <c r="P79" i="44"/>
  <c r="D79" i="44"/>
  <c r="C79" i="44"/>
  <c r="B79" i="44"/>
  <c r="P78" i="44"/>
  <c r="D78" i="44"/>
  <c r="C78" i="44"/>
  <c r="B78" i="44"/>
  <c r="P77" i="44"/>
  <c r="D77" i="44"/>
  <c r="C77" i="44"/>
  <c r="B77" i="44"/>
  <c r="P76" i="44"/>
  <c r="D76" i="44"/>
  <c r="C76" i="44"/>
  <c r="B76" i="44"/>
  <c r="P75" i="44"/>
  <c r="D75" i="44"/>
  <c r="C75" i="44"/>
  <c r="B75" i="44"/>
  <c r="P74" i="44"/>
  <c r="D74" i="44"/>
  <c r="C74" i="44"/>
  <c r="B74" i="44"/>
  <c r="P73" i="44"/>
  <c r="D73" i="44"/>
  <c r="C73" i="44"/>
  <c r="B73" i="44"/>
  <c r="P72" i="44"/>
  <c r="D72" i="44"/>
  <c r="C72" i="44"/>
  <c r="B72" i="44"/>
  <c r="P71" i="44"/>
  <c r="D71" i="44"/>
  <c r="C71" i="44"/>
  <c r="B71" i="44"/>
  <c r="P70" i="44"/>
  <c r="D70" i="44"/>
  <c r="C70" i="44"/>
  <c r="B70" i="44"/>
  <c r="P69" i="44"/>
  <c r="D69" i="44"/>
  <c r="C69" i="44"/>
  <c r="B69" i="44"/>
  <c r="P68" i="44"/>
  <c r="D68" i="44"/>
  <c r="C68" i="44"/>
  <c r="B68" i="44"/>
  <c r="P67" i="44"/>
  <c r="D67" i="44"/>
  <c r="C67" i="44"/>
  <c r="B67" i="44"/>
  <c r="P66" i="44"/>
  <c r="D66" i="44"/>
  <c r="C66" i="44"/>
  <c r="B66" i="44"/>
  <c r="P65" i="44"/>
  <c r="D65" i="44"/>
  <c r="C65" i="44"/>
  <c r="B65" i="44"/>
  <c r="P64" i="44"/>
  <c r="D64" i="44"/>
  <c r="C64" i="44"/>
  <c r="B64" i="44"/>
  <c r="P63" i="44"/>
  <c r="D63" i="44"/>
  <c r="C63" i="44"/>
  <c r="B63" i="44"/>
  <c r="P62" i="44"/>
  <c r="D62" i="44"/>
  <c r="C62" i="44"/>
  <c r="B62" i="44"/>
  <c r="P61" i="44"/>
  <c r="D61" i="44"/>
  <c r="C61" i="44"/>
  <c r="B61" i="44"/>
  <c r="P60" i="44"/>
  <c r="D60" i="44"/>
  <c r="C60" i="44"/>
  <c r="B60" i="44"/>
  <c r="P59" i="44"/>
  <c r="D59" i="44"/>
  <c r="C59" i="44"/>
  <c r="B59" i="44"/>
  <c r="P58" i="44"/>
  <c r="D58" i="44"/>
  <c r="C58" i="44"/>
  <c r="B58" i="44"/>
  <c r="P57" i="44"/>
  <c r="D57" i="44"/>
  <c r="C57" i="44"/>
  <c r="B57" i="44"/>
  <c r="P56" i="44"/>
  <c r="D56" i="44"/>
  <c r="C56" i="44"/>
  <c r="B56" i="44"/>
  <c r="P55" i="44"/>
  <c r="D55" i="44"/>
  <c r="C55" i="44"/>
  <c r="B55" i="44"/>
  <c r="P54" i="44"/>
  <c r="D54" i="44"/>
  <c r="C54" i="44"/>
  <c r="B54" i="44"/>
  <c r="P53" i="44"/>
  <c r="D53" i="44"/>
  <c r="C53" i="44"/>
  <c r="B53" i="44"/>
  <c r="P52" i="44"/>
  <c r="D52" i="44"/>
  <c r="C52" i="44"/>
  <c r="B52" i="44"/>
  <c r="P51" i="44"/>
  <c r="D51" i="44"/>
  <c r="C51" i="44"/>
  <c r="B51" i="44"/>
  <c r="P50" i="44"/>
  <c r="D50" i="44"/>
  <c r="C50" i="44"/>
  <c r="B50" i="44"/>
  <c r="P49" i="44"/>
  <c r="D49" i="44"/>
  <c r="C49" i="44"/>
  <c r="B49" i="44"/>
  <c r="P48" i="44"/>
  <c r="D48" i="44"/>
  <c r="C48" i="44"/>
  <c r="B48" i="44"/>
  <c r="P47" i="44"/>
  <c r="D47" i="44"/>
  <c r="C47" i="44"/>
  <c r="B47" i="44"/>
  <c r="P46" i="44"/>
  <c r="D46" i="44"/>
  <c r="C46" i="44"/>
  <c r="B46" i="44"/>
  <c r="P45" i="44"/>
  <c r="D45" i="44"/>
  <c r="C45" i="44"/>
  <c r="B45" i="44"/>
  <c r="P44" i="44"/>
  <c r="D44" i="44"/>
  <c r="C44" i="44"/>
  <c r="B44" i="44"/>
  <c r="P43" i="44"/>
  <c r="D43" i="44"/>
  <c r="C43" i="44"/>
  <c r="B43" i="44"/>
  <c r="P42" i="44"/>
  <c r="D42" i="44"/>
  <c r="C42" i="44"/>
  <c r="B42" i="44"/>
  <c r="P41" i="44"/>
  <c r="D41" i="44"/>
  <c r="C41" i="44"/>
  <c r="B41" i="44"/>
  <c r="P40" i="44"/>
  <c r="D40" i="44"/>
  <c r="C40" i="44"/>
  <c r="B40" i="44"/>
  <c r="P39" i="44"/>
  <c r="D39" i="44"/>
  <c r="C39" i="44"/>
  <c r="B39" i="44"/>
  <c r="P38" i="44"/>
  <c r="D38" i="44"/>
  <c r="C38" i="44"/>
  <c r="B38" i="44"/>
  <c r="P37" i="44"/>
  <c r="D37" i="44"/>
  <c r="C37" i="44"/>
  <c r="B37" i="44"/>
  <c r="P36" i="44"/>
  <c r="D36" i="44"/>
  <c r="C36" i="44"/>
  <c r="B36" i="44"/>
  <c r="P35" i="44"/>
  <c r="D35" i="44"/>
  <c r="C35" i="44"/>
  <c r="B35" i="44"/>
  <c r="P34" i="44"/>
  <c r="D34" i="44"/>
  <c r="C34" i="44"/>
  <c r="B34" i="44"/>
  <c r="P33" i="44"/>
  <c r="D33" i="44"/>
  <c r="C33" i="44"/>
  <c r="B33" i="44"/>
  <c r="P32" i="44"/>
  <c r="D32" i="44"/>
  <c r="C32" i="44"/>
  <c r="B32" i="44"/>
  <c r="P31" i="44"/>
  <c r="D31" i="44"/>
  <c r="C31" i="44"/>
  <c r="B31" i="44"/>
  <c r="P30" i="44"/>
  <c r="D30" i="44"/>
  <c r="C30" i="44"/>
  <c r="B30" i="44"/>
  <c r="P29" i="44"/>
  <c r="D29" i="44"/>
  <c r="C29" i="44"/>
  <c r="B29" i="44"/>
  <c r="P28" i="44"/>
  <c r="D28" i="44"/>
  <c r="C28" i="44"/>
  <c r="B28" i="44"/>
  <c r="P27" i="44"/>
  <c r="D27" i="44"/>
  <c r="C27" i="44"/>
  <c r="B27" i="44"/>
  <c r="P26" i="44"/>
  <c r="D26" i="44"/>
  <c r="C26" i="44"/>
  <c r="B26" i="44"/>
  <c r="P25" i="44"/>
  <c r="D25" i="44"/>
  <c r="C25" i="44"/>
  <c r="B25" i="44"/>
  <c r="P24" i="44"/>
  <c r="D24" i="44"/>
  <c r="C24" i="44"/>
  <c r="B24" i="44"/>
  <c r="P23" i="44"/>
  <c r="D23" i="44"/>
  <c r="C23" i="44"/>
  <c r="B23" i="44"/>
  <c r="P22" i="44"/>
  <c r="D22" i="44"/>
  <c r="C22" i="44"/>
  <c r="B22" i="44"/>
  <c r="P21" i="44"/>
  <c r="D21" i="44"/>
  <c r="C21" i="44"/>
  <c r="B21" i="44"/>
  <c r="P20" i="44"/>
  <c r="D20" i="44"/>
  <c r="C20" i="44"/>
  <c r="B20" i="44"/>
  <c r="P19" i="44"/>
  <c r="D19" i="44"/>
  <c r="C19" i="44"/>
  <c r="B19" i="44"/>
  <c r="P18" i="44"/>
  <c r="D18" i="44"/>
  <c r="C18" i="44"/>
  <c r="B18" i="44"/>
  <c r="P17" i="44"/>
  <c r="D17" i="44"/>
  <c r="C17" i="44"/>
  <c r="B17" i="44"/>
  <c r="P16" i="44"/>
  <c r="D16" i="44"/>
  <c r="C16" i="44"/>
  <c r="B16" i="44"/>
  <c r="P15" i="44"/>
  <c r="D15" i="44"/>
  <c r="C15" i="44"/>
  <c r="B15" i="44"/>
  <c r="P14" i="44"/>
  <c r="D14" i="44"/>
  <c r="C14" i="44"/>
  <c r="B14" i="44"/>
  <c r="P13" i="44"/>
  <c r="D13" i="44"/>
  <c r="C13" i="44"/>
  <c r="B13" i="44"/>
  <c r="P12" i="44"/>
  <c r="D12" i="44"/>
  <c r="C12" i="44"/>
  <c r="B12" i="44"/>
  <c r="P11" i="44"/>
  <c r="D11" i="44"/>
  <c r="C11" i="44"/>
  <c r="B11" i="44"/>
  <c r="P10" i="44"/>
  <c r="D10" i="44"/>
  <c r="C10" i="44"/>
  <c r="B10" i="44"/>
  <c r="P9" i="44"/>
  <c r="D9" i="44"/>
  <c r="C9" i="44"/>
  <c r="B9" i="44"/>
  <c r="P8" i="44"/>
  <c r="D8" i="44"/>
  <c r="C8" i="44"/>
  <c r="B8" i="44"/>
  <c r="P7" i="44"/>
  <c r="D7" i="44"/>
  <c r="C7" i="44"/>
  <c r="B7" i="44"/>
  <c r="B199" i="44"/>
  <c r="K198" i="44"/>
  <c r="H198" i="44"/>
  <c r="G198" i="44"/>
  <c r="K197" i="44"/>
  <c r="H197" i="44"/>
  <c r="G197" i="44"/>
  <c r="B197" i="44"/>
  <c r="P196" i="44"/>
  <c r="D196" i="44"/>
  <c r="C196" i="44"/>
  <c r="B196" i="44"/>
  <c r="P6" i="44"/>
  <c r="D6" i="44"/>
  <c r="C6" i="44"/>
  <c r="B6" i="44"/>
  <c r="P5" i="44"/>
  <c r="D5" i="44"/>
  <c r="C5" i="44"/>
  <c r="B5" i="44"/>
  <c r="K93" i="43"/>
  <c r="J93" i="43"/>
  <c r="K92" i="43"/>
  <c r="J199" i="44" s="1"/>
  <c r="J92" i="43"/>
  <c r="I199" i="44" s="1"/>
  <c r="Q90" i="43"/>
  <c r="E90" i="43"/>
  <c r="D90" i="43"/>
  <c r="B90" i="43"/>
  <c r="C90" i="43" s="1"/>
  <c r="Q89" i="43"/>
  <c r="E89" i="43"/>
  <c r="D89" i="43"/>
  <c r="B89" i="43"/>
  <c r="C89" i="43" s="1"/>
  <c r="Q88" i="43"/>
  <c r="E88" i="43"/>
  <c r="D88" i="43"/>
  <c r="B88" i="43"/>
  <c r="C88" i="43" s="1"/>
  <c r="Q87" i="43"/>
  <c r="E87" i="43"/>
  <c r="D87" i="43"/>
  <c r="B87" i="43"/>
  <c r="C87" i="43" s="1"/>
  <c r="Q86" i="43"/>
  <c r="E86" i="43"/>
  <c r="D86" i="43"/>
  <c r="B86" i="43"/>
  <c r="C86" i="43" s="1"/>
  <c r="Q85" i="43"/>
  <c r="E85" i="43"/>
  <c r="D85" i="43"/>
  <c r="B85" i="43"/>
  <c r="C85" i="43" s="1"/>
  <c r="Q84" i="43"/>
  <c r="E84" i="43"/>
  <c r="D84" i="43"/>
  <c r="B84" i="43"/>
  <c r="C84" i="43" s="1"/>
  <c r="Q83" i="43"/>
  <c r="E83" i="43"/>
  <c r="D83" i="43"/>
  <c r="B83" i="43"/>
  <c r="C83" i="43" s="1"/>
  <c r="Q82" i="43"/>
  <c r="E82" i="43"/>
  <c r="D82" i="43"/>
  <c r="B82" i="43"/>
  <c r="C82" i="43" s="1"/>
  <c r="Q81" i="43"/>
  <c r="E81" i="43"/>
  <c r="D81" i="43"/>
  <c r="B81" i="43"/>
  <c r="C81" i="43" s="1"/>
  <c r="Q80" i="43"/>
  <c r="E80" i="43"/>
  <c r="D80" i="43"/>
  <c r="B80" i="43"/>
  <c r="C80" i="43" s="1"/>
  <c r="Q79" i="43"/>
  <c r="E79" i="43"/>
  <c r="D79" i="43"/>
  <c r="B79" i="43"/>
  <c r="C79" i="43" s="1"/>
  <c r="Q78" i="43"/>
  <c r="E78" i="43"/>
  <c r="D78" i="43"/>
  <c r="B78" i="43"/>
  <c r="C78" i="43" s="1"/>
  <c r="Q77" i="43"/>
  <c r="E77" i="43"/>
  <c r="D77" i="43"/>
  <c r="B77" i="43"/>
  <c r="C77" i="43" s="1"/>
  <c r="Q76" i="43"/>
  <c r="E76" i="43"/>
  <c r="D76" i="43"/>
  <c r="B76" i="43"/>
  <c r="C76" i="43" s="1"/>
  <c r="Q75" i="43"/>
  <c r="E75" i="43"/>
  <c r="D75" i="43"/>
  <c r="B75" i="43"/>
  <c r="C75" i="43" s="1"/>
  <c r="Q74" i="43"/>
  <c r="E74" i="43"/>
  <c r="D74" i="43"/>
  <c r="B74" i="43"/>
  <c r="C74" i="43" s="1"/>
  <c r="Q73" i="43"/>
  <c r="E73" i="43"/>
  <c r="D73" i="43"/>
  <c r="B73" i="43"/>
  <c r="C73" i="43" s="1"/>
  <c r="Q72" i="43"/>
  <c r="E72" i="43"/>
  <c r="D72" i="43"/>
  <c r="B72" i="43"/>
  <c r="C72" i="43" s="1"/>
  <c r="Q71" i="43"/>
  <c r="E71" i="43"/>
  <c r="D71" i="43"/>
  <c r="B71" i="43"/>
  <c r="C71" i="43" s="1"/>
  <c r="Q70" i="43"/>
  <c r="E70" i="43"/>
  <c r="D70" i="43"/>
  <c r="B70" i="43"/>
  <c r="C70" i="43" s="1"/>
  <c r="Q69" i="43"/>
  <c r="E69" i="43"/>
  <c r="D69" i="43"/>
  <c r="B69" i="43"/>
  <c r="C69" i="43" s="1"/>
  <c r="Q68" i="43"/>
  <c r="E68" i="43"/>
  <c r="D68" i="43"/>
  <c r="B68" i="43"/>
  <c r="C68" i="43" s="1"/>
  <c r="Q67" i="43"/>
  <c r="E67" i="43"/>
  <c r="D67" i="43"/>
  <c r="B67" i="43"/>
  <c r="C67" i="43" s="1"/>
  <c r="Q66" i="43"/>
  <c r="E66" i="43"/>
  <c r="D66" i="43"/>
  <c r="B66" i="43"/>
  <c r="C66" i="43" s="1"/>
  <c r="Q65" i="43"/>
  <c r="E65" i="43"/>
  <c r="D65" i="43"/>
  <c r="B65" i="43"/>
  <c r="C65" i="43" s="1"/>
  <c r="Q64" i="43"/>
  <c r="E64" i="43"/>
  <c r="D64" i="43"/>
  <c r="B64" i="43"/>
  <c r="C64" i="43" s="1"/>
  <c r="Q63" i="43"/>
  <c r="E63" i="43"/>
  <c r="D63" i="43"/>
  <c r="B63" i="43"/>
  <c r="C63" i="43" s="1"/>
  <c r="Q62" i="43"/>
  <c r="E62" i="43"/>
  <c r="D62" i="43"/>
  <c r="B62" i="43"/>
  <c r="C62" i="43" s="1"/>
  <c r="Q61" i="43"/>
  <c r="E61" i="43"/>
  <c r="D61" i="43"/>
  <c r="B61" i="43"/>
  <c r="C61" i="43" s="1"/>
  <c r="Q60" i="43"/>
  <c r="E60" i="43"/>
  <c r="D60" i="43"/>
  <c r="B60" i="43"/>
  <c r="C60" i="43" s="1"/>
  <c r="Q59" i="43"/>
  <c r="E59" i="43"/>
  <c r="D59" i="43"/>
  <c r="B59" i="43"/>
  <c r="C59" i="43" s="1"/>
  <c r="Q58" i="43"/>
  <c r="E58" i="43"/>
  <c r="D58" i="43"/>
  <c r="B58" i="43"/>
  <c r="C58" i="43" s="1"/>
  <c r="Q57" i="43"/>
  <c r="E57" i="43"/>
  <c r="D57" i="43"/>
  <c r="B57" i="43"/>
  <c r="C57" i="43" s="1"/>
  <c r="Q56" i="43"/>
  <c r="E56" i="43"/>
  <c r="D56" i="43"/>
  <c r="B56" i="43"/>
  <c r="C56" i="43" s="1"/>
  <c r="Q55" i="43"/>
  <c r="E55" i="43"/>
  <c r="D55" i="43"/>
  <c r="B55" i="43"/>
  <c r="C55" i="43" s="1"/>
  <c r="Q54" i="43"/>
  <c r="E54" i="43"/>
  <c r="D54" i="43"/>
  <c r="B54" i="43"/>
  <c r="C54" i="43" s="1"/>
  <c r="Q53" i="43"/>
  <c r="E53" i="43"/>
  <c r="D53" i="43"/>
  <c r="B53" i="43"/>
  <c r="C53" i="43" s="1"/>
  <c r="Q52" i="43"/>
  <c r="E52" i="43"/>
  <c r="D52" i="43"/>
  <c r="B52" i="43"/>
  <c r="C52" i="43" s="1"/>
  <c r="Q51" i="43"/>
  <c r="E51" i="43"/>
  <c r="D51" i="43"/>
  <c r="B51" i="43"/>
  <c r="C51" i="43" s="1"/>
  <c r="Q50" i="43"/>
  <c r="E50" i="43"/>
  <c r="D50" i="43"/>
  <c r="B50" i="43"/>
  <c r="C50" i="43" s="1"/>
  <c r="Q49" i="43"/>
  <c r="E49" i="43"/>
  <c r="D49" i="43"/>
  <c r="B49" i="43"/>
  <c r="C49" i="43" s="1"/>
  <c r="Q48" i="43"/>
  <c r="E48" i="43"/>
  <c r="D48" i="43"/>
  <c r="B48" i="43"/>
  <c r="C48" i="43" s="1"/>
  <c r="Q47" i="43"/>
  <c r="E47" i="43"/>
  <c r="D47" i="43"/>
  <c r="B47" i="43"/>
  <c r="C47" i="43" s="1"/>
  <c r="Q46" i="43"/>
  <c r="E46" i="43"/>
  <c r="D46" i="43"/>
  <c r="B46" i="43"/>
  <c r="C46" i="43" s="1"/>
  <c r="Q45" i="43"/>
  <c r="E45" i="43"/>
  <c r="D45" i="43"/>
  <c r="B45" i="43"/>
  <c r="C45" i="43" s="1"/>
  <c r="Q44" i="43"/>
  <c r="E44" i="43"/>
  <c r="D44" i="43"/>
  <c r="B44" i="43"/>
  <c r="C44" i="43" s="1"/>
  <c r="Q43" i="43"/>
  <c r="E43" i="43"/>
  <c r="D43" i="43"/>
  <c r="B43" i="43"/>
  <c r="C43" i="43" s="1"/>
  <c r="Q42" i="43"/>
  <c r="E42" i="43"/>
  <c r="D42" i="43"/>
  <c r="B42" i="43"/>
  <c r="C42" i="43" s="1"/>
  <c r="Q41" i="43"/>
  <c r="E41" i="43"/>
  <c r="D41" i="43"/>
  <c r="B41" i="43"/>
  <c r="C41" i="43" s="1"/>
  <c r="Q40" i="43"/>
  <c r="E40" i="43"/>
  <c r="D40" i="43"/>
  <c r="B40" i="43"/>
  <c r="C40" i="43" s="1"/>
  <c r="Q39" i="43"/>
  <c r="E39" i="43"/>
  <c r="D39" i="43"/>
  <c r="B39" i="43"/>
  <c r="C39" i="43" s="1"/>
  <c r="Q38" i="43"/>
  <c r="E38" i="43"/>
  <c r="D38" i="43"/>
  <c r="B38" i="43"/>
  <c r="C38" i="43" s="1"/>
  <c r="Q37" i="43"/>
  <c r="E37" i="43"/>
  <c r="D37" i="43"/>
  <c r="B37" i="43"/>
  <c r="C37" i="43" s="1"/>
  <c r="Q36" i="43"/>
  <c r="E36" i="43"/>
  <c r="D36" i="43"/>
  <c r="B36" i="43"/>
  <c r="C36" i="43" s="1"/>
  <c r="Q35" i="43"/>
  <c r="E35" i="43"/>
  <c r="D35" i="43"/>
  <c r="B35" i="43"/>
  <c r="C35" i="43" s="1"/>
  <c r="Q34" i="43"/>
  <c r="E34" i="43"/>
  <c r="D34" i="43"/>
  <c r="B34" i="43"/>
  <c r="C34" i="43" s="1"/>
  <c r="Q33" i="43"/>
  <c r="E33" i="43"/>
  <c r="D33" i="43"/>
  <c r="B33" i="43"/>
  <c r="C33" i="43" s="1"/>
  <c r="Q32" i="43"/>
  <c r="E32" i="43"/>
  <c r="D32" i="43"/>
  <c r="B32" i="43"/>
  <c r="C32" i="43" s="1"/>
  <c r="Q31" i="43"/>
  <c r="E31" i="43"/>
  <c r="D31" i="43"/>
  <c r="B31" i="43"/>
  <c r="C31" i="43" s="1"/>
  <c r="Q30" i="43"/>
  <c r="E30" i="43"/>
  <c r="D30" i="43"/>
  <c r="B30" i="43"/>
  <c r="C30" i="43" s="1"/>
  <c r="Q29" i="43"/>
  <c r="E29" i="43"/>
  <c r="D29" i="43"/>
  <c r="B29" i="43"/>
  <c r="C29" i="43" s="1"/>
  <c r="Q28" i="43"/>
  <c r="E28" i="43"/>
  <c r="D28" i="43"/>
  <c r="B28" i="43"/>
  <c r="C28" i="43" s="1"/>
  <c r="Q27" i="43"/>
  <c r="E27" i="43"/>
  <c r="D27" i="43"/>
  <c r="B27" i="43"/>
  <c r="C27" i="43" s="1"/>
  <c r="Q26" i="43"/>
  <c r="E26" i="43"/>
  <c r="D26" i="43"/>
  <c r="B26" i="43"/>
  <c r="C26" i="43" s="1"/>
  <c r="Q25" i="43"/>
  <c r="E25" i="43"/>
  <c r="D25" i="43"/>
  <c r="B25" i="43"/>
  <c r="C25" i="43" s="1"/>
  <c r="Q24" i="43"/>
  <c r="E24" i="43"/>
  <c r="D24" i="43"/>
  <c r="B24" i="43"/>
  <c r="C24" i="43" s="1"/>
  <c r="Q23" i="43"/>
  <c r="E23" i="43"/>
  <c r="D23" i="43"/>
  <c r="B23" i="43"/>
  <c r="C23" i="43" s="1"/>
  <c r="Q22" i="43"/>
  <c r="E22" i="43"/>
  <c r="D22" i="43"/>
  <c r="B22" i="43"/>
  <c r="C22" i="43" s="1"/>
  <c r="Q21" i="43"/>
  <c r="E21" i="43"/>
  <c r="D21" i="43"/>
  <c r="B21" i="43"/>
  <c r="C21" i="43" s="1"/>
  <c r="Q20" i="43"/>
  <c r="E20" i="43"/>
  <c r="D20" i="43"/>
  <c r="B20" i="43"/>
  <c r="C20" i="43" s="1"/>
  <c r="Q19" i="43"/>
  <c r="E19" i="43"/>
  <c r="D19" i="43"/>
  <c r="B19" i="43"/>
  <c r="C19" i="43" s="1"/>
  <c r="Q18" i="43"/>
  <c r="E18" i="43"/>
  <c r="D18" i="43"/>
  <c r="B18" i="43"/>
  <c r="C18" i="43" s="1"/>
  <c r="Q17" i="43"/>
  <c r="E17" i="43"/>
  <c r="D17" i="43"/>
  <c r="B17" i="43"/>
  <c r="C17" i="43" s="1"/>
  <c r="Q16" i="43"/>
  <c r="E16" i="43"/>
  <c r="D16" i="43"/>
  <c r="B16" i="43"/>
  <c r="C16" i="43" s="1"/>
  <c r="Q15" i="43"/>
  <c r="E15" i="43"/>
  <c r="D15" i="43"/>
  <c r="B15" i="43"/>
  <c r="C15" i="43" s="1"/>
  <c r="Q14" i="43"/>
  <c r="E14" i="43"/>
  <c r="D14" i="43"/>
  <c r="B14" i="43"/>
  <c r="C14" i="43" s="1"/>
  <c r="Q13" i="43"/>
  <c r="E13" i="43"/>
  <c r="D13" i="43"/>
  <c r="B13" i="43"/>
  <c r="C13" i="43" s="1"/>
  <c r="Q12" i="43"/>
  <c r="E12" i="43"/>
  <c r="D12" i="43"/>
  <c r="B12" i="43"/>
  <c r="C12" i="43" s="1"/>
  <c r="Q11" i="43"/>
  <c r="E11" i="43"/>
  <c r="D11" i="43"/>
  <c r="B11" i="43"/>
  <c r="C11" i="43" s="1"/>
  <c r="Q10" i="43"/>
  <c r="E10" i="43"/>
  <c r="D10" i="43"/>
  <c r="B10" i="43"/>
  <c r="C10" i="43" s="1"/>
  <c r="Q9" i="43"/>
  <c r="E9" i="43"/>
  <c r="D9" i="43"/>
  <c r="B9" i="43"/>
  <c r="C9" i="43" s="1"/>
  <c r="Q8" i="43"/>
  <c r="E8" i="43"/>
  <c r="D8" i="43"/>
  <c r="B8" i="43"/>
  <c r="C8" i="43" s="1"/>
  <c r="Q7" i="43"/>
  <c r="E7" i="43"/>
  <c r="D7" i="43"/>
  <c r="B7" i="43"/>
  <c r="C7" i="43" s="1"/>
  <c r="L93" i="43"/>
  <c r="I93" i="43"/>
  <c r="H200" i="44" s="1"/>
  <c r="H93" i="43"/>
  <c r="L92" i="43"/>
  <c r="K199" i="44" s="1"/>
  <c r="I92" i="43"/>
  <c r="H199" i="44" s="1"/>
  <c r="H92" i="43"/>
  <c r="B92" i="43"/>
  <c r="Q91" i="43"/>
  <c r="E91" i="43"/>
  <c r="D91" i="43"/>
  <c r="B91" i="43"/>
  <c r="C91" i="43" s="1"/>
  <c r="Q6" i="43"/>
  <c r="E6" i="43"/>
  <c r="A6" i="43" s="1"/>
  <c r="D6" i="43"/>
  <c r="B6" i="43"/>
  <c r="C6" i="43" s="1"/>
  <c r="Q5" i="43"/>
  <c r="E5" i="43"/>
  <c r="D5" i="43"/>
  <c r="B5" i="43"/>
  <c r="C5" i="43" s="1"/>
  <c r="G9" i="42"/>
  <c r="E8" i="42"/>
  <c r="B8" i="42"/>
  <c r="G7" i="42"/>
  <c r="G6" i="42"/>
  <c r="G8" i="42" s="1"/>
  <c r="B6" i="42"/>
  <c r="L5" i="42"/>
  <c r="D5" i="42"/>
  <c r="C5" i="42"/>
  <c r="B5" i="42"/>
  <c r="I9" i="41"/>
  <c r="H9" i="41"/>
  <c r="G9" i="41"/>
  <c r="I8" i="41"/>
  <c r="H8" i="41"/>
  <c r="G8" i="41"/>
  <c r="A8" i="41"/>
  <c r="N7" i="41"/>
  <c r="D7" i="41"/>
  <c r="C7" i="41"/>
  <c r="A7" i="41"/>
  <c r="B7" i="41" s="1"/>
  <c r="N6" i="41"/>
  <c r="D6" i="41"/>
  <c r="C6" i="41"/>
  <c r="A6" i="41"/>
  <c r="B6" i="41" s="1"/>
  <c r="N5" i="41"/>
  <c r="D5" i="41"/>
  <c r="C5" i="41"/>
  <c r="A5" i="41"/>
  <c r="B5" i="41" s="1"/>
  <c r="BQ14" i="39"/>
  <c r="BP14" i="39"/>
  <c r="BQ13" i="39"/>
  <c r="BP13" i="39"/>
  <c r="BQ12" i="39"/>
  <c r="BP12" i="39"/>
  <c r="BQ11" i="39"/>
  <c r="BP11" i="39"/>
  <c r="I11" i="40"/>
  <c r="I10" i="40"/>
  <c r="I9" i="40"/>
  <c r="I8" i="40"/>
  <c r="M6" i="38"/>
  <c r="M7" i="38"/>
  <c r="M5" i="38"/>
  <c r="N6" i="37"/>
  <c r="N7" i="37"/>
  <c r="N5" i="37"/>
  <c r="I7" i="40"/>
  <c r="BO16" i="39"/>
  <c r="BQ10" i="39"/>
  <c r="BQ15" i="39"/>
  <c r="BQ9" i="39"/>
  <c r="BP9" i="39"/>
  <c r="BP10" i="39"/>
  <c r="BP15" i="39"/>
  <c r="S16" i="39"/>
  <c r="R16" i="39"/>
  <c r="B7" i="38"/>
  <c r="B6" i="38"/>
  <c r="C7" i="37"/>
  <c r="C6" i="37"/>
  <c r="C7" i="38"/>
  <c r="C6" i="38"/>
  <c r="D6" i="37"/>
  <c r="D7" i="37"/>
  <c r="A7" i="37"/>
  <c r="B7" i="37" s="1"/>
  <c r="A6" i="37"/>
  <c r="B6" i="37" s="1"/>
  <c r="D10" i="38"/>
  <c r="C5" i="38"/>
  <c r="B5" i="38"/>
  <c r="A5" i="38"/>
  <c r="A7" i="38"/>
  <c r="D5" i="37"/>
  <c r="C5" i="37"/>
  <c r="A5" i="37"/>
  <c r="B5" i="37"/>
  <c r="G8" i="38"/>
  <c r="H8" i="38"/>
  <c r="H10" i="38" s="1"/>
  <c r="F8" i="38"/>
  <c r="H8" i="37"/>
  <c r="G10" i="38" s="1"/>
  <c r="I8" i="37"/>
  <c r="G8" i="37"/>
  <c r="F10" i="38" s="1"/>
  <c r="A6" i="38"/>
  <c r="G16" i="39"/>
  <c r="BQ16" i="39" s="1"/>
  <c r="I16" i="39"/>
  <c r="K16" i="39"/>
  <c r="M16" i="39"/>
  <c r="O16" i="39"/>
  <c r="AC16" i="39"/>
  <c r="AG16" i="39"/>
  <c r="AI16" i="39"/>
  <c r="U16" i="39"/>
  <c r="W16" i="39"/>
  <c r="Y16" i="39"/>
  <c r="AM16" i="39"/>
  <c r="AE16" i="39"/>
  <c r="AK16" i="39"/>
  <c r="BM16" i="39"/>
  <c r="Q16" i="39"/>
  <c r="BG16" i="39"/>
  <c r="AA16" i="39"/>
  <c r="AU16" i="39"/>
  <c r="AW16" i="39"/>
  <c r="AY16" i="39"/>
  <c r="AQ16" i="39"/>
  <c r="AO16" i="39"/>
  <c r="AS16" i="39"/>
  <c r="BA16" i="39"/>
  <c r="BE16" i="39"/>
  <c r="BC16" i="39"/>
  <c r="BI16" i="39"/>
  <c r="BK16" i="39"/>
  <c r="F16" i="39"/>
  <c r="H16" i="39"/>
  <c r="BP16" i="39"/>
  <c r="J16" i="39"/>
  <c r="L16" i="39"/>
  <c r="N16" i="39"/>
  <c r="AB16" i="39"/>
  <c r="AF16" i="39"/>
  <c r="AH16" i="39"/>
  <c r="T16" i="39"/>
  <c r="V16" i="39"/>
  <c r="X16" i="39"/>
  <c r="AL16" i="39"/>
  <c r="AD16" i="39"/>
  <c r="AJ16" i="39"/>
  <c r="BL16" i="39"/>
  <c r="P16" i="39"/>
  <c r="BF16" i="39"/>
  <c r="Z16" i="39"/>
  <c r="AT16" i="39"/>
  <c r="AV16" i="39"/>
  <c r="AX16" i="39"/>
  <c r="AP16" i="39"/>
  <c r="AN16" i="39"/>
  <c r="AR16" i="39"/>
  <c r="AZ16" i="39"/>
  <c r="BD16" i="39"/>
  <c r="BB16" i="39"/>
  <c r="BH16" i="39"/>
  <c r="BJ16" i="39"/>
  <c r="BN16" i="39"/>
  <c r="G9" i="38"/>
  <c r="H9" i="38"/>
  <c r="H11" i="38"/>
  <c r="A10" i="38"/>
  <c r="H9" i="37"/>
  <c r="G11" i="38"/>
  <c r="F9" i="38"/>
  <c r="A8" i="38"/>
  <c r="I9" i="37"/>
  <c r="G9" i="37"/>
  <c r="F11" i="38"/>
  <c r="A8" i="37"/>
  <c r="I200" i="44" l="1"/>
  <c r="A6" i="44"/>
  <c r="A7" i="44" s="1"/>
  <c r="A8" i="44" s="1"/>
  <c r="A9" i="44" s="1"/>
  <c r="A10" i="44" s="1"/>
  <c r="A11" i="44" s="1"/>
  <c r="A12" i="44" s="1"/>
  <c r="A13" i="44" s="1"/>
  <c r="A14" i="44" s="1"/>
  <c r="A15" i="44" s="1"/>
  <c r="A16" i="44" s="1"/>
  <c r="A17" i="44" s="1"/>
  <c r="A18" i="44" s="1"/>
  <c r="A19" i="44" s="1"/>
  <c r="A20" i="44" s="1"/>
  <c r="A21" i="44" s="1"/>
  <c r="A22" i="44" s="1"/>
  <c r="A23" i="44" s="1"/>
  <c r="A24" i="44" s="1"/>
  <c r="A25" i="44" s="1"/>
  <c r="A26" i="44" s="1"/>
  <c r="A27" i="44" s="1"/>
  <c r="A28" i="44" s="1"/>
  <c r="A29" i="44" s="1"/>
  <c r="A30" i="44" s="1"/>
  <c r="A31" i="44" s="1"/>
  <c r="A32" i="44" s="1"/>
  <c r="A33" i="44" s="1"/>
  <c r="A34" i="44" s="1"/>
  <c r="A35" i="44" s="1"/>
  <c r="A36" i="44" s="1"/>
  <c r="A37" i="44" s="1"/>
  <c r="A38" i="44" s="1"/>
  <c r="A39" i="44" s="1"/>
  <c r="A40" i="44" s="1"/>
  <c r="A41" i="44" s="1"/>
  <c r="A42" i="44" s="1"/>
  <c r="A43" i="44" s="1"/>
  <c r="A44" i="44" s="1"/>
  <c r="A45" i="44" s="1"/>
  <c r="A46" i="44" s="1"/>
  <c r="A47" i="44" s="1"/>
  <c r="A48" i="44" s="1"/>
  <c r="A49" i="44" s="1"/>
  <c r="A50" i="44" s="1"/>
  <c r="A51" i="44" s="1"/>
  <c r="A52" i="44" s="1"/>
  <c r="A53" i="44" s="1"/>
  <c r="A54" i="44" s="1"/>
  <c r="A55" i="44" s="1"/>
  <c r="A56" i="44" s="1"/>
  <c r="A57" i="44" s="1"/>
  <c r="A58" i="44" s="1"/>
  <c r="A59" i="44" s="1"/>
  <c r="A60" i="44" s="1"/>
  <c r="A61" i="44" s="1"/>
  <c r="A62" i="44" s="1"/>
  <c r="A63" i="44" s="1"/>
  <c r="A64" i="44" s="1"/>
  <c r="A65" i="44" s="1"/>
  <c r="A66" i="44" s="1"/>
  <c r="A67" i="44" s="1"/>
  <c r="A68" i="44" s="1"/>
  <c r="A69" i="44" s="1"/>
  <c r="A70" i="44" s="1"/>
  <c r="A71" i="44" s="1"/>
  <c r="A72" i="44" s="1"/>
  <c r="A73" i="44" s="1"/>
  <c r="A74" i="44" s="1"/>
  <c r="A75" i="44" s="1"/>
  <c r="A76" i="44" s="1"/>
  <c r="A77" i="44" s="1"/>
  <c r="A78" i="44" s="1"/>
  <c r="A79" i="44" s="1"/>
  <c r="A80" i="44" s="1"/>
  <c r="A81" i="44" s="1"/>
  <c r="A82" i="44" s="1"/>
  <c r="A83" i="44" s="1"/>
  <c r="A84" i="44" s="1"/>
  <c r="A85" i="44" s="1"/>
  <c r="A86" i="44" s="1"/>
  <c r="A87" i="44" s="1"/>
  <c r="A88" i="44" s="1"/>
  <c r="A89" i="44" s="1"/>
  <c r="A90" i="44" s="1"/>
  <c r="A91" i="44" s="1"/>
  <c r="A92" i="44" s="1"/>
  <c r="A93" i="44" s="1"/>
  <c r="A94" i="44" s="1"/>
  <c r="A95" i="44" s="1"/>
  <c r="A96" i="44" s="1"/>
  <c r="A97" i="44" s="1"/>
  <c r="A98" i="44" s="1"/>
  <c r="A99" i="44" s="1"/>
  <c r="A100" i="44" s="1"/>
  <c r="A101" i="44" s="1"/>
  <c r="A102" i="44" s="1"/>
  <c r="A103" i="44" s="1"/>
  <c r="A104" i="44" s="1"/>
  <c r="A105" i="44" s="1"/>
  <c r="A106" i="44" s="1"/>
  <c r="A107" i="44" s="1"/>
  <c r="A108" i="44" s="1"/>
  <c r="A109" i="44" s="1"/>
  <c r="A110" i="44" s="1"/>
  <c r="A111" i="44" s="1"/>
  <c r="A112" i="44" s="1"/>
  <c r="A113" i="44" s="1"/>
  <c r="A114" i="44" s="1"/>
  <c r="A115" i="44" s="1"/>
  <c r="A116" i="44" s="1"/>
  <c r="A117" i="44" s="1"/>
  <c r="A118" i="44" s="1"/>
  <c r="A119" i="44" s="1"/>
  <c r="A120" i="44" s="1"/>
  <c r="A121" i="44" s="1"/>
  <c r="A122" i="44" s="1"/>
  <c r="A123" i="44" s="1"/>
  <c r="A124" i="44" s="1"/>
  <c r="A125" i="44" s="1"/>
  <c r="A126" i="44" s="1"/>
  <c r="A127" i="44" s="1"/>
  <c r="A128" i="44" s="1"/>
  <c r="A129" i="44" s="1"/>
  <c r="A130" i="44" s="1"/>
  <c r="A131" i="44" s="1"/>
  <c r="A132" i="44" s="1"/>
  <c r="A133" i="44" s="1"/>
  <c r="A134" i="44" s="1"/>
  <c r="A135" i="44" s="1"/>
  <c r="A136" i="44" s="1"/>
  <c r="A137" i="44" s="1"/>
  <c r="A138" i="44" s="1"/>
  <c r="A139" i="44" s="1"/>
  <c r="A140" i="44" s="1"/>
  <c r="A141" i="44" s="1"/>
  <c r="A142" i="44" s="1"/>
  <c r="A143" i="44" s="1"/>
  <c r="A144" i="44" s="1"/>
  <c r="A145" i="44" s="1"/>
  <c r="A146" i="44" s="1"/>
  <c r="A147" i="44" s="1"/>
  <c r="A148" i="44" s="1"/>
  <c r="A149" i="44" s="1"/>
  <c r="A150" i="44" s="1"/>
  <c r="A151" i="44" s="1"/>
  <c r="A152" i="44" s="1"/>
  <c r="A153" i="44" s="1"/>
  <c r="A154" i="44" s="1"/>
  <c r="A155" i="44" s="1"/>
  <c r="A156" i="44" s="1"/>
  <c r="A157" i="44" s="1"/>
  <c r="A158" i="44" s="1"/>
  <c r="A159" i="44" s="1"/>
  <c r="A160" i="44" s="1"/>
  <c r="A161" i="44" s="1"/>
  <c r="A162" i="44" s="1"/>
  <c r="A163" i="44" s="1"/>
  <c r="A164" i="44" s="1"/>
  <c r="A165" i="44" s="1"/>
  <c r="A166" i="44" s="1"/>
  <c r="A167" i="44" s="1"/>
  <c r="A168" i="44" s="1"/>
  <c r="A169" i="44" s="1"/>
  <c r="A170" i="44" s="1"/>
  <c r="A171" i="44" s="1"/>
  <c r="A172" i="44" s="1"/>
  <c r="A173" i="44" s="1"/>
  <c r="A174" i="44" s="1"/>
  <c r="A175" i="44" s="1"/>
  <c r="A176" i="44" s="1"/>
  <c r="A177" i="44" s="1"/>
  <c r="A178" i="44" s="1"/>
  <c r="A179" i="44" s="1"/>
  <c r="A180" i="44" s="1"/>
  <c r="A181" i="44" s="1"/>
  <c r="A182" i="44" s="1"/>
  <c r="A183" i="44" s="1"/>
  <c r="A184" i="44" s="1"/>
  <c r="A185" i="44" s="1"/>
  <c r="A186" i="44" s="1"/>
  <c r="A187" i="44" s="1"/>
  <c r="A188" i="44" s="1"/>
  <c r="A189" i="44" s="1"/>
  <c r="A190" i="44" s="1"/>
  <c r="A191" i="44" s="1"/>
  <c r="A192" i="44" s="1"/>
  <c r="A193" i="44" s="1"/>
  <c r="A194" i="44" s="1"/>
  <c r="A195" i="44" s="1"/>
  <c r="A196" i="44" s="1"/>
  <c r="A6" i="46"/>
  <c r="A7" i="46" s="1"/>
  <c r="A8" i="46" s="1"/>
  <c r="A9" i="46" s="1"/>
  <c r="A10" i="46" s="1"/>
  <c r="A11" i="46" s="1"/>
  <c r="A7" i="45"/>
  <c r="A8" i="45" s="1"/>
  <c r="A9" i="45" s="1"/>
  <c r="A10" i="45" s="1"/>
  <c r="A11" i="45" s="1"/>
  <c r="A12" i="45" s="1"/>
  <c r="A13" i="45" s="1"/>
  <c r="A14" i="45" s="1"/>
  <c r="A15" i="45" s="1"/>
  <c r="A16" i="45" s="1"/>
  <c r="A17" i="45" s="1"/>
  <c r="A18" i="45" s="1"/>
  <c r="A19" i="45" s="1"/>
  <c r="A20" i="45" s="1"/>
  <c r="A21" i="45" s="1"/>
  <c r="A22" i="45" s="1"/>
  <c r="A23" i="45" s="1"/>
  <c r="A24" i="45" s="1"/>
  <c r="A25" i="45" s="1"/>
  <c r="A26" i="45" s="1"/>
  <c r="A27" i="45" s="1"/>
  <c r="A28" i="45" s="1"/>
  <c r="A29" i="45" s="1"/>
  <c r="A30" i="45" s="1"/>
  <c r="A31" i="45" s="1"/>
  <c r="A32" i="45" s="1"/>
  <c r="A33" i="45" s="1"/>
  <c r="A7" i="43"/>
  <c r="A8" i="43" s="1"/>
  <c r="A9" i="43" s="1"/>
  <c r="A10" i="43" s="1"/>
  <c r="A11" i="43" s="1"/>
  <c r="A12" i="43" s="1"/>
  <c r="A13" i="43" s="1"/>
  <c r="A14" i="43" s="1"/>
  <c r="A15" i="43" s="1"/>
  <c r="A16" i="43" s="1"/>
  <c r="A17" i="43" s="1"/>
  <c r="A18" i="43" s="1"/>
  <c r="A19" i="43" s="1"/>
  <c r="A20" i="43" s="1"/>
  <c r="A21" i="43" s="1"/>
  <c r="A22" i="43" s="1"/>
  <c r="A23" i="43" s="1"/>
  <c r="A24" i="43" s="1"/>
  <c r="A25" i="43" s="1"/>
  <c r="A26" i="43" s="1"/>
  <c r="A27" i="43" s="1"/>
  <c r="A28" i="43" s="1"/>
  <c r="A29" i="43" s="1"/>
  <c r="A30" i="43" s="1"/>
  <c r="A31" i="43" s="1"/>
  <c r="A32" i="43" s="1"/>
  <c r="A33" i="43" s="1"/>
  <c r="A34" i="43" s="1"/>
  <c r="A35" i="43" s="1"/>
  <c r="A36" i="43" s="1"/>
  <c r="A37" i="43" s="1"/>
  <c r="A38" i="43" s="1"/>
  <c r="A39" i="43" s="1"/>
  <c r="A40" i="43" s="1"/>
  <c r="A41" i="43" s="1"/>
  <c r="A42" i="43" s="1"/>
  <c r="A43" i="43" s="1"/>
  <c r="A44" i="43" s="1"/>
  <c r="A45" i="43" s="1"/>
  <c r="A46" i="43" s="1"/>
  <c r="A47" i="43" s="1"/>
  <c r="A48" i="43" s="1"/>
  <c r="A49" i="43" s="1"/>
  <c r="A50" i="43" s="1"/>
  <c r="A51" i="43" s="1"/>
  <c r="A52" i="43" s="1"/>
  <c r="A53" i="43" s="1"/>
  <c r="A54" i="43" s="1"/>
  <c r="A55" i="43" s="1"/>
  <c r="A56" i="43" s="1"/>
  <c r="A57" i="43" s="1"/>
  <c r="A58" i="43" s="1"/>
  <c r="A59" i="43" s="1"/>
  <c r="A60" i="43" s="1"/>
  <c r="A61" i="43" s="1"/>
  <c r="A62" i="43" s="1"/>
  <c r="A63" i="43" s="1"/>
  <c r="A64" i="43" s="1"/>
  <c r="A65" i="43" s="1"/>
  <c r="A66" i="43" s="1"/>
  <c r="A67" i="43" s="1"/>
  <c r="A68" i="43" s="1"/>
  <c r="A69" i="43" s="1"/>
  <c r="A70" i="43" s="1"/>
  <c r="A71" i="43" s="1"/>
  <c r="A72" i="43" s="1"/>
  <c r="A73" i="43" s="1"/>
  <c r="A74" i="43" s="1"/>
  <c r="A75" i="43" s="1"/>
  <c r="A76" i="43" s="1"/>
  <c r="A77" i="43" s="1"/>
  <c r="A78" i="43" s="1"/>
  <c r="A79" i="43" s="1"/>
  <c r="A80" i="43" s="1"/>
  <c r="A81" i="43" s="1"/>
  <c r="A82" i="43" s="1"/>
  <c r="A83" i="43" s="1"/>
  <c r="A84" i="43" s="1"/>
  <c r="A85" i="43" s="1"/>
  <c r="A86" i="43" s="1"/>
  <c r="A87" i="43" s="1"/>
  <c r="A88" i="43" s="1"/>
  <c r="A89" i="43" s="1"/>
  <c r="A90" i="43" s="1"/>
  <c r="A91" i="43" s="1"/>
  <c r="J200" i="44"/>
  <c r="G200" i="44"/>
  <c r="G199" i="44"/>
  <c r="K200" i="44"/>
  <c r="C1" i="41"/>
  <c r="H13" i="40"/>
  <c r="I13" i="40"/>
  <c r="H18" i="40"/>
  <c r="I18" i="40"/>
  <c r="BJ7" i="39"/>
  <c r="V7" i="39"/>
  <c r="BB7" i="39"/>
  <c r="F7" i="39"/>
  <c r="AZ7" i="39"/>
  <c r="BD7" i="39"/>
  <c r="L7" i="39"/>
  <c r="R7" i="39"/>
  <c r="N7" i="39"/>
  <c r="X7" i="39"/>
  <c r="J7" i="39"/>
  <c r="AH7" i="39"/>
  <c r="AT7" i="39"/>
  <c r="AF7" i="39"/>
  <c r="AR7" i="39"/>
  <c r="AP7" i="39"/>
  <c r="T7" i="39"/>
  <c r="AV7" i="39"/>
  <c r="AN7" i="39"/>
  <c r="AB7" i="39"/>
  <c r="BF7" i="39"/>
  <c r="H7" i="39"/>
  <c r="BH7" i="39"/>
  <c r="AD7" i="39"/>
  <c r="AX7" i="39"/>
  <c r="AL7" i="39"/>
  <c r="AJ7" i="39"/>
  <c r="BN7" i="39"/>
  <c r="BL7" i="39"/>
  <c r="P7" i="39"/>
  <c r="Z7" i="39"/>
  <c r="B1" i="38"/>
  <c r="C1" i="37"/>
  <c r="H19" i="40" l="1"/>
  <c r="BP7" i="39"/>
  <c r="H20" i="40" l="1"/>
  <c r="H21" i="40" l="1"/>
  <c r="H22" i="40" s="1"/>
  <c r="H23" i="40" s="1"/>
  <c r="H24" i="40" l="1"/>
</calcChain>
</file>

<file path=xl/sharedStrings.xml><?xml version="1.0" encoding="utf-8"?>
<sst xmlns="http://schemas.openxmlformats.org/spreadsheetml/2006/main" count="1819" uniqueCount="555">
  <si>
    <t>発注分類</t>
  </si>
  <si>
    <t>幅</t>
    <rPh sb="0" eb="1">
      <t>ハバ</t>
    </rPh>
    <phoneticPr fontId="2"/>
  </si>
  <si>
    <t>詳細設定</t>
    <rPh sb="0" eb="2">
      <t>ショウサイ</t>
    </rPh>
    <rPh sb="2" eb="4">
      <t>セッテイ</t>
    </rPh>
    <phoneticPr fontId="2"/>
  </si>
  <si>
    <t>塗装種類</t>
    <rPh sb="0" eb="2">
      <t>トソウ</t>
    </rPh>
    <rPh sb="2" eb="4">
      <t>シュルイ</t>
    </rPh>
    <phoneticPr fontId="2"/>
  </si>
  <si>
    <t>事業量</t>
    <rPh sb="0" eb="3">
      <t>ジギョウリョウ</t>
    </rPh>
    <phoneticPr fontId="2"/>
  </si>
  <si>
    <t>単位</t>
    <rPh sb="0" eb="2">
      <t>タンイ</t>
    </rPh>
    <phoneticPr fontId="2"/>
  </si>
  <si>
    <t>単価（円）</t>
    <rPh sb="0" eb="2">
      <t>タンカ</t>
    </rPh>
    <rPh sb="3" eb="4">
      <t>エン</t>
    </rPh>
    <phoneticPr fontId="2"/>
  </si>
  <si>
    <t>金額（円）</t>
    <rPh sb="0" eb="2">
      <t>キンガク</t>
    </rPh>
    <rPh sb="3" eb="4">
      <t>エン</t>
    </rPh>
    <phoneticPr fontId="2"/>
  </si>
  <si>
    <t>小計</t>
    <rPh sb="0" eb="2">
      <t>ショウケイ</t>
    </rPh>
    <phoneticPr fontId="2"/>
  </si>
  <si>
    <t>小　　　　　　　　　　　計</t>
    <rPh sb="0" eb="1">
      <t>ショウ</t>
    </rPh>
    <rPh sb="12" eb="13">
      <t>ケイ</t>
    </rPh>
    <phoneticPr fontId="2"/>
  </si>
  <si>
    <t>交通整理員Ａ</t>
    <rPh sb="0" eb="2">
      <t>コウツウ</t>
    </rPh>
    <rPh sb="2" eb="4">
      <t>セイリ</t>
    </rPh>
    <rPh sb="4" eb="5">
      <t>イン</t>
    </rPh>
    <phoneticPr fontId="2"/>
  </si>
  <si>
    <t>人</t>
    <rPh sb="0" eb="1">
      <t>ニン</t>
    </rPh>
    <phoneticPr fontId="2"/>
  </si>
  <si>
    <t>交通整理員Ａ（夜間）</t>
    <rPh sb="7" eb="9">
      <t>ヤカン</t>
    </rPh>
    <phoneticPr fontId="2"/>
  </si>
  <si>
    <t>交通整理員Ｂ（夜間）</t>
    <rPh sb="7" eb="9">
      <t>ヤカン</t>
    </rPh>
    <phoneticPr fontId="2"/>
  </si>
  <si>
    <t>共　　通　　仮　　設　　費</t>
    <rPh sb="0" eb="1">
      <t>トモ</t>
    </rPh>
    <rPh sb="3" eb="4">
      <t>ツウ</t>
    </rPh>
    <rPh sb="6" eb="7">
      <t>カリ</t>
    </rPh>
    <rPh sb="9" eb="10">
      <t>セツ</t>
    </rPh>
    <rPh sb="12" eb="13">
      <t>ヒ</t>
    </rPh>
    <phoneticPr fontId="2"/>
  </si>
  <si>
    <t>現　　場　　管　　理　　費</t>
    <rPh sb="0" eb="1">
      <t>ゲン</t>
    </rPh>
    <rPh sb="3" eb="4">
      <t>バ</t>
    </rPh>
    <rPh sb="6" eb="7">
      <t>カン</t>
    </rPh>
    <rPh sb="9" eb="10">
      <t>リ</t>
    </rPh>
    <rPh sb="12" eb="13">
      <t>ヒ</t>
    </rPh>
    <phoneticPr fontId="2"/>
  </si>
  <si>
    <t>一　　般　　管　　理　　費</t>
    <rPh sb="0" eb="1">
      <t>イチ</t>
    </rPh>
    <rPh sb="3" eb="4">
      <t>ハン</t>
    </rPh>
    <rPh sb="6" eb="7">
      <t>カン</t>
    </rPh>
    <rPh sb="9" eb="10">
      <t>リ</t>
    </rPh>
    <rPh sb="12" eb="13">
      <t>ヒ</t>
    </rPh>
    <phoneticPr fontId="2"/>
  </si>
  <si>
    <t>計</t>
    <rPh sb="0" eb="1">
      <t>ケイ</t>
    </rPh>
    <phoneticPr fontId="2"/>
  </si>
  <si>
    <t>消　　費　　税　　相　　当　　分</t>
    <rPh sb="0" eb="1">
      <t>ショウ</t>
    </rPh>
    <rPh sb="3" eb="4">
      <t>ヒ</t>
    </rPh>
    <rPh sb="6" eb="7">
      <t>ゼイ</t>
    </rPh>
    <rPh sb="9" eb="10">
      <t>ソウ</t>
    </rPh>
    <rPh sb="12" eb="13">
      <t>トウ</t>
    </rPh>
    <rPh sb="15" eb="16">
      <t>ブン</t>
    </rPh>
    <phoneticPr fontId="2"/>
  </si>
  <si>
    <t>合　　　　　　　　　　　計</t>
    <rPh sb="0" eb="1">
      <t>ア</t>
    </rPh>
    <rPh sb="12" eb="13">
      <t>ケイ</t>
    </rPh>
    <phoneticPr fontId="2"/>
  </si>
  <si>
    <t>所　属　別　事　業　量　一　覧　表</t>
    <rPh sb="0" eb="1">
      <t>ショ</t>
    </rPh>
    <rPh sb="2" eb="3">
      <t>ゾク</t>
    </rPh>
    <rPh sb="4" eb="5">
      <t>ベツ</t>
    </rPh>
    <rPh sb="6" eb="7">
      <t>コト</t>
    </rPh>
    <rPh sb="8" eb="9">
      <t>ギョウ</t>
    </rPh>
    <rPh sb="10" eb="11">
      <t>リョウ</t>
    </rPh>
    <rPh sb="12" eb="13">
      <t>イチ</t>
    </rPh>
    <rPh sb="14" eb="15">
      <t>ラン</t>
    </rPh>
    <rPh sb="16" eb="17">
      <t>ヒョウ</t>
    </rPh>
    <phoneticPr fontId="2"/>
  </si>
  <si>
    <t>計</t>
    <phoneticPr fontId="2"/>
  </si>
  <si>
    <t>箇所数</t>
    <phoneticPr fontId="2"/>
  </si>
  <si>
    <t>標示種類</t>
    <rPh sb="0" eb="2">
      <t>ヒョウジ</t>
    </rPh>
    <rPh sb="2" eb="4">
      <t>シュルイ</t>
    </rPh>
    <phoneticPr fontId="2"/>
  </si>
  <si>
    <t>個数</t>
    <phoneticPr fontId="2"/>
  </si>
  <si>
    <t>施工長</t>
    <rPh sb="0" eb="2">
      <t>セコウ</t>
    </rPh>
    <rPh sb="2" eb="3">
      <t>チョウ</t>
    </rPh>
    <phoneticPr fontId="2"/>
  </si>
  <si>
    <t>個数</t>
  </si>
  <si>
    <t>施工長</t>
    <phoneticPr fontId="2"/>
  </si>
  <si>
    <t>新規</t>
    <rPh sb="0" eb="2">
      <t>シンキ</t>
    </rPh>
    <phoneticPr fontId="2"/>
  </si>
  <si>
    <t>広島東</t>
    <rPh sb="0" eb="2">
      <t>ヒロシマ</t>
    </rPh>
    <rPh sb="2" eb="3">
      <t>ヒガシ</t>
    </rPh>
    <phoneticPr fontId="2"/>
  </si>
  <si>
    <t>整理番号
（規制番号）</t>
    <rPh sb="0" eb="2">
      <t>セイリ</t>
    </rPh>
    <rPh sb="2" eb="4">
      <t>バンゴウ</t>
    </rPh>
    <rPh sb="6" eb="8">
      <t>キセイ</t>
    </rPh>
    <rPh sb="8" eb="10">
      <t>バンゴウ</t>
    </rPh>
    <phoneticPr fontId="2"/>
  </si>
  <si>
    <t>区分</t>
    <rPh sb="0" eb="2">
      <t>クブン</t>
    </rPh>
    <phoneticPr fontId="2"/>
  </si>
  <si>
    <t>道路種別</t>
    <rPh sb="0" eb="2">
      <t>ドウロ</t>
    </rPh>
    <rPh sb="2" eb="4">
      <t>シュベツ</t>
    </rPh>
    <phoneticPr fontId="2"/>
  </si>
  <si>
    <t>場所・区間</t>
    <rPh sb="0" eb="2">
      <t>バショ</t>
    </rPh>
    <rPh sb="3" eb="5">
      <t>クカン</t>
    </rPh>
    <phoneticPr fontId="2"/>
  </si>
  <si>
    <t>標示種別</t>
    <rPh sb="0" eb="2">
      <t>ヒョウジ</t>
    </rPh>
    <rPh sb="2" eb="4">
      <t>シュベツ</t>
    </rPh>
    <phoneticPr fontId="2"/>
  </si>
  <si>
    <t>横断歩道本数
記号文字個数</t>
    <rPh sb="0" eb="2">
      <t>オウダン</t>
    </rPh>
    <rPh sb="2" eb="4">
      <t>ホドウ</t>
    </rPh>
    <rPh sb="4" eb="6">
      <t>ホンスウ</t>
    </rPh>
    <rPh sb="7" eb="9">
      <t>キゴウ</t>
    </rPh>
    <rPh sb="9" eb="11">
      <t>モジ</t>
    </rPh>
    <rPh sb="11" eb="13">
      <t>コスウ</t>
    </rPh>
    <phoneticPr fontId="2"/>
  </si>
  <si>
    <t>数</t>
    <phoneticPr fontId="2"/>
  </si>
  <si>
    <t>備考(縞数、方向等)</t>
    <rPh sb="0" eb="2">
      <t>ビコウ</t>
    </rPh>
    <rPh sb="3" eb="4">
      <t>シマ</t>
    </rPh>
    <rPh sb="4" eb="5">
      <t>スウ</t>
    </rPh>
    <rPh sb="6" eb="8">
      <t>ホウコウ</t>
    </rPh>
    <rPh sb="8" eb="9">
      <t>ナド</t>
    </rPh>
    <phoneticPr fontId="2"/>
  </si>
  <si>
    <t>新規合計</t>
    <rPh sb="0" eb="2">
      <t>シンキ</t>
    </rPh>
    <rPh sb="2" eb="4">
      <t>ゴウケイ</t>
    </rPh>
    <phoneticPr fontId="2"/>
  </si>
  <si>
    <t>更新</t>
    <rPh sb="0" eb="2">
      <t>コウシン</t>
    </rPh>
    <phoneticPr fontId="2"/>
  </si>
  <si>
    <t>規制番号</t>
    <rPh sb="0" eb="2">
      <t>キセイ</t>
    </rPh>
    <rPh sb="2" eb="4">
      <t>バンゴウ</t>
    </rPh>
    <phoneticPr fontId="2"/>
  </si>
  <si>
    <t>更新合計</t>
    <rPh sb="0" eb="2">
      <t>コウシン</t>
    </rPh>
    <rPh sb="2" eb="4">
      <t>ゴウケイ</t>
    </rPh>
    <phoneticPr fontId="2"/>
  </si>
  <si>
    <t>新規更新合計</t>
    <rPh sb="0" eb="2">
      <t>シンキ</t>
    </rPh>
    <rPh sb="2" eb="4">
      <t>コウシン</t>
    </rPh>
    <rPh sb="4" eb="6">
      <t>ゴウケイ</t>
    </rPh>
    <phoneticPr fontId="2"/>
  </si>
  <si>
    <t>道　路　標　示　工　事　設　計　書</t>
    <rPh sb="4" eb="5">
      <t>シルベ</t>
    </rPh>
    <rPh sb="6" eb="7">
      <t>シメス</t>
    </rPh>
    <rPh sb="8" eb="9">
      <t>コウ</t>
    </rPh>
    <rPh sb="10" eb="11">
      <t>コト</t>
    </rPh>
    <rPh sb="12" eb="13">
      <t>セツ</t>
    </rPh>
    <rPh sb="14" eb="15">
      <t>ケイ</t>
    </rPh>
    <rPh sb="16" eb="17">
      <t>ショ</t>
    </rPh>
    <phoneticPr fontId="2"/>
  </si>
  <si>
    <t>交　通　規　制　課</t>
    <phoneticPr fontId="2"/>
  </si>
  <si>
    <t>工事量</t>
    <phoneticPr fontId="2"/>
  </si>
  <si>
    <t>広島西</t>
    <rPh sb="0" eb="2">
      <t>ヒロシマ</t>
    </rPh>
    <rPh sb="2" eb="3">
      <t>ニシ</t>
    </rPh>
    <phoneticPr fontId="2"/>
  </si>
  <si>
    <t>広島南</t>
    <phoneticPr fontId="2"/>
  </si>
  <si>
    <t>安佐南</t>
    <phoneticPr fontId="2"/>
  </si>
  <si>
    <t>海田</t>
    <phoneticPr fontId="2"/>
  </si>
  <si>
    <t>廿日市</t>
    <phoneticPr fontId="2"/>
  </si>
  <si>
    <t>大竹</t>
    <phoneticPr fontId="2"/>
  </si>
  <si>
    <t>竹原</t>
    <phoneticPr fontId="2"/>
  </si>
  <si>
    <t>広</t>
    <phoneticPr fontId="2"/>
  </si>
  <si>
    <t>東広島</t>
    <phoneticPr fontId="2"/>
  </si>
  <si>
    <t>木江</t>
    <phoneticPr fontId="2"/>
  </si>
  <si>
    <t>安佐北</t>
    <phoneticPr fontId="2"/>
  </si>
  <si>
    <t>安芸高田</t>
    <phoneticPr fontId="2"/>
  </si>
  <si>
    <t>山県</t>
    <phoneticPr fontId="2"/>
  </si>
  <si>
    <t>尾道</t>
    <phoneticPr fontId="2"/>
  </si>
  <si>
    <t>因島</t>
    <phoneticPr fontId="2"/>
  </si>
  <si>
    <t>三原</t>
    <phoneticPr fontId="2"/>
  </si>
  <si>
    <t>福山西</t>
    <phoneticPr fontId="2"/>
  </si>
  <si>
    <t>福山東</t>
    <phoneticPr fontId="2"/>
  </si>
  <si>
    <t>福山北</t>
    <phoneticPr fontId="2"/>
  </si>
  <si>
    <t>府中</t>
    <phoneticPr fontId="2"/>
  </si>
  <si>
    <t>庄原</t>
    <phoneticPr fontId="2"/>
  </si>
  <si>
    <t>三次</t>
    <phoneticPr fontId="2"/>
  </si>
  <si>
    <t>世羅</t>
    <phoneticPr fontId="2"/>
  </si>
  <si>
    <t>高速隊</t>
    <phoneticPr fontId="2"/>
  </si>
  <si>
    <t>機動隊</t>
    <phoneticPr fontId="2"/>
  </si>
  <si>
    <t>個数</t>
    <phoneticPr fontId="2"/>
  </si>
  <si>
    <t>広島中央</t>
    <phoneticPr fontId="2"/>
  </si>
  <si>
    <t>呉</t>
    <phoneticPr fontId="2"/>
  </si>
  <si>
    <t>音戸</t>
    <phoneticPr fontId="2"/>
  </si>
  <si>
    <t>交通整理員Ｂ</t>
    <phoneticPr fontId="2"/>
  </si>
  <si>
    <t>江田島</t>
    <phoneticPr fontId="2"/>
  </si>
  <si>
    <t>文字の折り返しで行高さがおかしくならないように、最終的な出力セルより幅を大きくしてあります。</t>
    <rPh sb="0" eb="2">
      <t>モジ</t>
    </rPh>
    <rPh sb="3" eb="4">
      <t>オ</t>
    </rPh>
    <rPh sb="5" eb="6">
      <t>カエ</t>
    </rPh>
    <rPh sb="8" eb="9">
      <t>ギョウ</t>
    </rPh>
    <rPh sb="9" eb="10">
      <t>タカ</t>
    </rPh>
    <rPh sb="24" eb="27">
      <t>サイシュウテキ</t>
    </rPh>
    <rPh sb="28" eb="30">
      <t>シュツリョク</t>
    </rPh>
    <rPh sb="34" eb="35">
      <t>ハバ</t>
    </rPh>
    <rPh sb="36" eb="37">
      <t>オオ</t>
    </rPh>
    <phoneticPr fontId="2"/>
  </si>
  <si>
    <t>凸凹</t>
    <rPh sb="0" eb="2">
      <t>デコボコ</t>
    </rPh>
    <phoneticPr fontId="2"/>
  </si>
  <si>
    <t>佐伯</t>
    <rPh sb="0" eb="2">
      <t>サエキ</t>
    </rPh>
    <phoneticPr fontId="2"/>
  </si>
  <si>
    <t>交　通　誘　導　員　(　労　務　費　）</t>
    <rPh sb="0" eb="1">
      <t>コウ</t>
    </rPh>
    <rPh sb="2" eb="3">
      <t>ツウ</t>
    </rPh>
    <rPh sb="4" eb="5">
      <t>ユウ</t>
    </rPh>
    <rPh sb="6" eb="7">
      <t>シルベ</t>
    </rPh>
    <rPh sb="8" eb="9">
      <t>イン</t>
    </rPh>
    <rPh sb="12" eb="13">
      <t>ロウ</t>
    </rPh>
    <rPh sb="14" eb="15">
      <t>ツトム</t>
    </rPh>
    <rPh sb="16" eb="17">
      <t>ヒ</t>
    </rPh>
    <phoneticPr fontId="2"/>
  </si>
  <si>
    <t>福山市春日町2丁目2番56号先（吉田東交差点）</t>
  </si>
  <si>
    <t>横断歩道等　実線４５㎝幅</t>
  </si>
  <si>
    <t>溶融式（白）</t>
  </si>
  <si>
    <t>m</t>
  </si>
  <si>
    <t>実線３０㎝幅</t>
  </si>
  <si>
    <t>実線１５㎝幅</t>
  </si>
  <si>
    <t>溶融式（黄）</t>
  </si>
  <si>
    <t>図示</t>
  </si>
  <si>
    <t>削除</t>
  </si>
  <si>
    <t>第20-7-0932</t>
  </si>
  <si>
    <t>県道</t>
  </si>
  <si>
    <t>横断歩道　実線（白）</t>
  </si>
  <si>
    <t>４ｍ１０縞(南端を除く)</t>
  </si>
  <si>
    <t>(削)自転車横断帯　実線（白）</t>
  </si>
  <si>
    <t>神石郡神石高原町井関2,673番地2先（三和の森入口交差点）</t>
  </si>
  <si>
    <t>国道182号</t>
  </si>
  <si>
    <t>交差点内全削除</t>
  </si>
  <si>
    <t>251280178_x000D_
(第24の2-24-0006)</t>
  </si>
  <si>
    <t>その他　線</t>
  </si>
  <si>
    <t>北東側 外側線両側3m延長_x000D_
南東側 外側線両側3m延長</t>
  </si>
  <si>
    <t>(削)止まれ文字　図示（白）</t>
  </si>
  <si>
    <t>神石郡神石高原町高光1,445番地先交差点</t>
  </si>
  <si>
    <t>町道</t>
  </si>
  <si>
    <t>全削除</t>
  </si>
  <si>
    <t>251280178_x000D_
(第12-27-0023)</t>
  </si>
  <si>
    <t>(削)停止線　実線（白）</t>
  </si>
  <si>
    <t>(削)横断歩道予告　図示（白）</t>
  </si>
  <si>
    <t>神石郡神石高原町坂瀬川446番地1先</t>
  </si>
  <si>
    <t>南側(遠)</t>
  </si>
  <si>
    <t>251280178_x000D_
(第20-26-0028)</t>
  </si>
  <si>
    <t>神石郡神石高原町相渡1,730番地先交差点</t>
  </si>
  <si>
    <t>251280178_x000D_
(第12-27-0020)</t>
  </si>
  <si>
    <t>(削)横断歩道　実線（白）</t>
  </si>
  <si>
    <t>神石郡神石高原町田頭22番地5先交差点</t>
  </si>
  <si>
    <t>県道(三原東城線)</t>
  </si>
  <si>
    <t>251280178_x000D_
(第20-26-0045)</t>
  </si>
  <si>
    <t>南側(近)全削除_x000D_
南側(遠)全削除_x000D_
北側(近)全削除_x000D_
北側(遠)全削除</t>
  </si>
  <si>
    <t>北東側全削除</t>
  </si>
  <si>
    <t>中央線(白)4m延長</t>
  </si>
  <si>
    <t>福山市芦田町上有地388番地1先（有磨小学校前交差点）</t>
  </si>
  <si>
    <t>251280178_x000D_
(第24の2-5-0067)</t>
  </si>
  <si>
    <t>福山市芦田町柞磨746番地2先交差点</t>
  </si>
  <si>
    <t>251280178_x000D_
(第24の2-5-0164)</t>
  </si>
  <si>
    <t>福山市駅家町近田378番地1先（近田東交差点）</t>
  </si>
  <si>
    <t>国道486号</t>
  </si>
  <si>
    <t>251280178_x000D_
(第24の2-5-0073)</t>
  </si>
  <si>
    <t>南側 中央ゼブラ区分線3m延長_x000D_
南側 外側ゼブラ区分線3m延長_x000D_
西側 中央区分線1.5m延長</t>
  </si>
  <si>
    <t>(削)自転車横断帯　自転車マーク</t>
  </si>
  <si>
    <t>福山市駅家町江良516番地3先（江良（西）交差点）</t>
  </si>
  <si>
    <t>251280178_x000D_
(第24の2-5-0248)</t>
  </si>
  <si>
    <t>福山市駅家町江良543番地1先（江良（東）交差点）</t>
  </si>
  <si>
    <t>251280178_x000D_
(第24の2-5-0207)</t>
  </si>
  <si>
    <t>西側 外側線南側1.5m延長</t>
  </si>
  <si>
    <t>福山市駅家町中島1,176番地1先交差点</t>
  </si>
  <si>
    <t>市道</t>
  </si>
  <si>
    <t>251280178_x000D_
(第12-7-1339)</t>
  </si>
  <si>
    <t>251280178_x000D_
(第24の2-5-0120)</t>
  </si>
  <si>
    <t>中央線(白)1.5m延長</t>
  </si>
  <si>
    <t>(削)はみ出し通行禁止　実線（黄）</t>
  </si>
  <si>
    <t>福山市駅家町中島357番地11先から同町弥生ケ丘10番地463先及び同町弥生ケ丘10番地294先を経て同町中島857番地1先までの間</t>
  </si>
  <si>
    <t>251280178_x000D_
(第9-21-0021)</t>
  </si>
  <si>
    <t>中央線(白)1830m</t>
  </si>
  <si>
    <t>福山市駅家町中島791番地2先交差点</t>
  </si>
  <si>
    <t>251280178_x000D_
(第12-7-1340)</t>
  </si>
  <si>
    <t>福山市駅家町万能倉1,105番地6先交差点</t>
  </si>
  <si>
    <t>251280178_x000D_
(第20-7-1088)</t>
  </si>
  <si>
    <t>東側(近)全削除</t>
  </si>
  <si>
    <t>西側全削除_x000D_
東側全削除</t>
  </si>
  <si>
    <t>福山市駅家町万能倉215番地先交差点</t>
  </si>
  <si>
    <t>251280178_x000D_
(第12-7-0780)</t>
  </si>
  <si>
    <t>福山市駅家町万能倉302番地先（倉光南交差点）</t>
  </si>
  <si>
    <t>251280178_x000D_
(第24の2-5-0206)</t>
  </si>
  <si>
    <t>福山市駅家町万能倉582番地3先交差点</t>
  </si>
  <si>
    <t>251280178_x000D_
(第20-7-1089)</t>
  </si>
  <si>
    <t>福山市駅家町万能倉911番地2先交差点</t>
  </si>
  <si>
    <t>251280178_x000D_
(第20-7-1194)</t>
  </si>
  <si>
    <t>福山市駅家町弥生ケ丘10番地463先から同町弥生ケ丘10番地490先までの間</t>
  </si>
  <si>
    <t>251280178_x000D_
(第9-21-0022)</t>
  </si>
  <si>
    <t>〇中央線(白)70m
〇駅家町弥生ケ丘10番地463先から同弥生ケ丘10番地460先までの間</t>
  </si>
  <si>
    <t>福山市駅家町弥生ケ丘10番地484先交差点</t>
  </si>
  <si>
    <t>251280178_x000D_
(第20-7-0839)</t>
  </si>
  <si>
    <t>西側全削除_x000D_
東側(近)全削除_x000D_
東側(遠)全削除</t>
  </si>
  <si>
    <t>東側全削除_x000D_
西側全削除</t>
  </si>
  <si>
    <t>福山市御幸町上岩成117番地1南西角先交差点</t>
  </si>
  <si>
    <t>251280178_x000D_
(第24の2-5-0282)</t>
  </si>
  <si>
    <t>南側 外側線西側1.5m延長</t>
  </si>
  <si>
    <t>福山市御幸町上岩成469番地1先交差点</t>
  </si>
  <si>
    <t>251280178_x000D_
(第24の2-5-0281)</t>
  </si>
  <si>
    <t>福山市御幸町上岩成490番地4先（平成大学（東）交差点）</t>
  </si>
  <si>
    <t>251280178_x000D_
(第24の2-5-0338)</t>
  </si>
  <si>
    <t>福山市御幸町森脇1,273番地1先（森脇橋南詰交差点）</t>
  </si>
  <si>
    <t>251280178_x000D_
(第24の2-5-0356)</t>
  </si>
  <si>
    <t>福山市御幸町森脇458番地2西方70メートル先（柳原交差点）</t>
  </si>
  <si>
    <t>251280178_x000D_
(第24の2-5-0397)</t>
  </si>
  <si>
    <t>福山市御幸町中津原1,233番地3先交差点</t>
  </si>
  <si>
    <t>251280178_x000D_
(第12-7-0228)</t>
  </si>
  <si>
    <t>止まれ文字　図示（白）</t>
  </si>
  <si>
    <t>福山市御幸町中津原1,763番地1先交差点</t>
  </si>
  <si>
    <t>縮小施工</t>
  </si>
  <si>
    <t>停止線　実線（白）</t>
  </si>
  <si>
    <t>0.3m(破線を実線に変更)</t>
  </si>
  <si>
    <t>福山市御幸町中津原730番地1先交差点</t>
  </si>
  <si>
    <t>251280178_x000D_
(第12-7-1377)</t>
  </si>
  <si>
    <t>福山市御幸町中津原749番地先交差点</t>
  </si>
  <si>
    <t>251280178_x000D_
(第12-7-0499)</t>
  </si>
  <si>
    <t>福山市山野町山野58番地先交差点</t>
  </si>
  <si>
    <t>251280178_x000D_
(第12-7-1896)</t>
  </si>
  <si>
    <t>福山市山野町山野862番地3南西方25メートル先交差点</t>
  </si>
  <si>
    <t>3.0m</t>
  </si>
  <si>
    <t>福山市新市町戸手2,435番地先から同町相方139番地北方25メートル先までの間</t>
  </si>
  <si>
    <t>251280178_x000D_
(第9-21-0083)</t>
  </si>
  <si>
    <t>中央線(白)730m</t>
  </si>
  <si>
    <t>福山市神辺町字十三軒屋150番地2先（十三軒屋（西）交差点）</t>
  </si>
  <si>
    <t>251280178_x000D_
(第24の2-5-0458)</t>
  </si>
  <si>
    <t>福山市神辺町字徳田71番地5先交差点</t>
  </si>
  <si>
    <t>251280178_x000D_
(第24の2-5-0434)</t>
  </si>
  <si>
    <t>中央線(黄)1.5m延長_x000D_
西側外側線1.5m延長</t>
  </si>
  <si>
    <t>福山市神辺町字平野19番地2先交差点</t>
  </si>
  <si>
    <t>251280178_x000D_
(第12-7-3064)</t>
  </si>
  <si>
    <t>福山市神辺町字平野45番地3先交差点</t>
  </si>
  <si>
    <t>251280178_x000D_
(第12-7-3005)</t>
  </si>
  <si>
    <t>福山市神辺町大字川南1084番地先交差点</t>
  </si>
  <si>
    <t>2.5m6縞</t>
  </si>
  <si>
    <t>横断歩道予告　図示（白）</t>
  </si>
  <si>
    <t>南側(近)_x000D_
南側(遠)_x000D_
北側(近)_x000D_
北側(遠)</t>
  </si>
  <si>
    <t>西側縮小施工_x000D_
東側縮小施工</t>
  </si>
  <si>
    <t>西側破線から実線に変更_x000D_
東側破線から実線に変更_x000D_
南側2.8m_x000D_
北側2.8m</t>
  </si>
  <si>
    <t>(削)その他　線</t>
  </si>
  <si>
    <t>中央線(白)2.5m削除</t>
  </si>
  <si>
    <t>福山市神辺町大字川南3,239番地1先（神辺駅入口交差点）</t>
  </si>
  <si>
    <t>国道313号</t>
  </si>
  <si>
    <t>東側2.5m6縞増設</t>
  </si>
  <si>
    <t>251280178_x000D_
(第20-7-1953)</t>
  </si>
  <si>
    <t>東側削除後、現位置から3m西方の位置に移設</t>
  </si>
  <si>
    <t>東側削除</t>
  </si>
  <si>
    <t>福山市神辺町大字川北337番地7先交差点</t>
  </si>
  <si>
    <t>251280178_x000D_
(第12-7-3004)</t>
  </si>
  <si>
    <t>福山市神辺町大字川北392番地先交差点</t>
  </si>
  <si>
    <t>251280178_x000D_
(第12-7-3066)</t>
  </si>
  <si>
    <t>福山市神辺町大字川北575番地先交差点</t>
  </si>
  <si>
    <t>251280178_x000D_
(第12-7-3059)</t>
  </si>
  <si>
    <t>福山市神辺町大字川北588番地8先交差点</t>
  </si>
  <si>
    <t>251280178_x000D_
(第12-7-3062)</t>
  </si>
  <si>
    <t>福山市神辺町大字川北612番地先交差点</t>
  </si>
  <si>
    <t>251280178_x000D_
(第12-7-3063)</t>
  </si>
  <si>
    <t>福山市神辺町大字川北641番地先</t>
  </si>
  <si>
    <t>251280178_x000D_
(第20-7-1948)</t>
  </si>
  <si>
    <t>福山市神辺町大字川北665番地先交差点</t>
  </si>
  <si>
    <t>251280178_x000D_
(第12-7-3058)</t>
  </si>
  <si>
    <t>第20-26-0078</t>
  </si>
  <si>
    <t>主要地方道</t>
  </si>
  <si>
    <t>神石郡神石高原町小畠2,162番地先交差点</t>
  </si>
  <si>
    <t>南東側3.5m</t>
  </si>
  <si>
    <t>第20-7-1196</t>
  </si>
  <si>
    <t>福山市芦田町福田2,009番地2先（市原交差点）</t>
  </si>
  <si>
    <t>3m6縞(各縞両側0.5mずつ削除し3m幅にする)</t>
  </si>
  <si>
    <t>西側3.0m_x000D_
東側3.0m_x000D_
北側3.0m_x000D_
南側3.0m</t>
  </si>
  <si>
    <t>各縞両側0.5mずつ削除</t>
  </si>
  <si>
    <t>中央線(黄)0.5m延長</t>
  </si>
  <si>
    <t>第20-7-1220</t>
  </si>
  <si>
    <t>福山市駅家町近田205番地1（駅家西小学校）南東角先交差点</t>
  </si>
  <si>
    <t>3m7縞(各縞両側0.5mずつ削除し3m幅にする)</t>
  </si>
  <si>
    <t>北側2.7m_x000D_
南側2.7m</t>
  </si>
  <si>
    <t>中央線(白)0.5m延長</t>
  </si>
  <si>
    <t>第20-7-1221</t>
  </si>
  <si>
    <t>福山市駅家町近田205番地1（駅家西小学校）北東角先交差点</t>
  </si>
  <si>
    <t>南側2.7m_x000D_
北側2.7m</t>
  </si>
  <si>
    <t>中央線(白)0.5m延長_x000D_
外側線両側2m延長</t>
  </si>
  <si>
    <t>第20-7-1859</t>
  </si>
  <si>
    <t>福山市駅家町近田260番地先</t>
  </si>
  <si>
    <t>3m6縞(各縞両側0.5mずつ削除し3m幅にする、東端縞以外全て塗替)</t>
  </si>
  <si>
    <t>南側3.0m_x000D_
北側3.0m</t>
  </si>
  <si>
    <t>各縞両側0.5m削除</t>
  </si>
  <si>
    <t>第20-7-1219</t>
  </si>
  <si>
    <t>西側4m14縞(南端から8縞目以外全て)</t>
  </si>
  <si>
    <t>東側6.0m_x000D_
西側6.0m</t>
  </si>
  <si>
    <t>第20-7-1143</t>
  </si>
  <si>
    <t>福山市駅家町江良543番地1先（江良東交差点）</t>
  </si>
  <si>
    <t>東側4m10縞（南端2〜8縞、北端1〜3縞）_x000D_
西側4m10縞(南端1〜7縞、北端1〜3縞)</t>
  </si>
  <si>
    <t>西側3.0m(摩耗部分のみ)_x000D_
東側6.0ｍ</t>
  </si>
  <si>
    <t>第20-7-0442</t>
  </si>
  <si>
    <t>福山市駅家町今岡470番地1先交差点（川内橋南詰）</t>
  </si>
  <si>
    <t>西側(近)_x000D_
西側(遠)</t>
  </si>
  <si>
    <t>東側3.0m_x000D_
西側3.0m</t>
  </si>
  <si>
    <t>中央線(白)1m延長</t>
  </si>
  <si>
    <t>第20-7-0820</t>
  </si>
  <si>
    <t>福山市駅家町上山守253番地先交差点</t>
  </si>
  <si>
    <t>3m6縞(北端1縞除く、各縞東西0.5mずつ削除し3m幅にする)</t>
  </si>
  <si>
    <t>東側2.9m_x000D_
西側2.9m</t>
  </si>
  <si>
    <t>各縞東西0.5mずつ削除</t>
  </si>
  <si>
    <t>中央線(黄)1m延長_x000D_
外側線北東側0.5m延長</t>
  </si>
  <si>
    <t>第20-7-0425</t>
  </si>
  <si>
    <t>福山市駅家町上山守294番地先</t>
  </si>
  <si>
    <t>3m6縞(各縞東西0.5mずつ削除し3m幅にする)</t>
  </si>
  <si>
    <t>西側2.9m_x000D_
東側2.9m</t>
  </si>
  <si>
    <t>中央線(黄)1m延長</t>
  </si>
  <si>
    <t>第20-7-0512</t>
  </si>
  <si>
    <t>福山市駅家町大橋646番地先交差点（今岡橋西詰）</t>
  </si>
  <si>
    <t>西側3.0m_x000D_
東側3.0m</t>
  </si>
  <si>
    <t>中央線(白)1m延長_x000D_
外側線東側 南北1m延長</t>
  </si>
  <si>
    <t>第20-7-1158</t>
  </si>
  <si>
    <t>福山市駅家町大字弥生ケ丘10番地463先交差点</t>
  </si>
  <si>
    <t>南側4m11縞(両端の縞以外全て)</t>
  </si>
  <si>
    <t>第12-7-3194</t>
  </si>
  <si>
    <t>福山市駅家町中島1,093番地5先（万能倉北交差点）</t>
  </si>
  <si>
    <t>南北_x000D_
北側</t>
  </si>
  <si>
    <t>南側2.8m_x000D_
北側2.8m</t>
  </si>
  <si>
    <t>第20-7-0575</t>
  </si>
  <si>
    <t>西側4m6縞_x000D_
東側4m6縞</t>
  </si>
  <si>
    <t>第20-7-2222</t>
  </si>
  <si>
    <t>福山市駅家町中島269番地6先交差点</t>
  </si>
  <si>
    <t>南側3m8縞_x000D_
北側3m10縞_x000D_
西側3m11縞(各縞東西0.5mずつ削除し3m幅にする)_x000D_
東側3m11縞(各縞東西0.5mずつ削除し3m幅にする)</t>
  </si>
  <si>
    <t>南側2.0m_x000D_
北側2.5m_x000D_
西側3.5m_x000D_
東側7.0m</t>
  </si>
  <si>
    <t>東側各縞東西0.5mずつ削除_x000D_
西側各縞東西0.5mずつ削除</t>
  </si>
  <si>
    <t>西側中央線(白)2m延長_x000D_
西側 東西両外側線2m延長_x000D_
東側中央線(白)0.5m延長_x000D_
東側 東西両外側線2m延長</t>
  </si>
  <si>
    <t>第20-7-2312</t>
  </si>
  <si>
    <t>福山市駅家町服部永谷31番地1先</t>
  </si>
  <si>
    <t>3m6縞</t>
  </si>
  <si>
    <t>南側2.5m_x000D_
北側2.5m</t>
  </si>
  <si>
    <t>第20-7-1556</t>
  </si>
  <si>
    <t>福山市駅家町法成寺1,297番地1先交差点</t>
  </si>
  <si>
    <t>3m8縞(各縞両側0.5mずつ削除し3m幅にする)</t>
  </si>
  <si>
    <t>中央線(黄)1m延長_x000D_
南側 外側線両側1m延長</t>
  </si>
  <si>
    <t>第12-7-0830</t>
  </si>
  <si>
    <t>福山市駅家町法成寺165番地3先交差点</t>
  </si>
  <si>
    <t>2.0m</t>
  </si>
  <si>
    <t>第20-7-0426</t>
  </si>
  <si>
    <t>福山市駅家町法成寺251番地1（駅家中学校）先</t>
  </si>
  <si>
    <t>北側3.0m_x000D_
南側3.0m</t>
  </si>
  <si>
    <t>第12-7-2244</t>
  </si>
  <si>
    <t>福山市駅家町坊寺546番地3先交差点</t>
  </si>
  <si>
    <t>北西側2.6m</t>
  </si>
  <si>
    <t>第12-7-1509</t>
  </si>
  <si>
    <t>福山市駅家町万能倉1,276番地1先交差点</t>
  </si>
  <si>
    <t>南側縮小施工_x000D_
北側縮小施工</t>
  </si>
  <si>
    <t>南側1.5m_x000D_
北側1.8m</t>
  </si>
  <si>
    <t>第12-7-1510</t>
  </si>
  <si>
    <t>福山市駅家町万能倉1,284番地1先交差点</t>
  </si>
  <si>
    <t>南側_x000D_
北側</t>
  </si>
  <si>
    <t>南側1.5m_x000D_
北側1.5m</t>
  </si>
  <si>
    <t>第12-7-1518</t>
  </si>
  <si>
    <t>福山市駅家町万能倉573番地6先交差点</t>
  </si>
  <si>
    <t>南側3.8m_x000D_
北側1.8m</t>
  </si>
  <si>
    <t>第12-7-1519</t>
  </si>
  <si>
    <t>南側既存削除後縮小施工_x000D_
北側既存削除後縮小施工</t>
  </si>
  <si>
    <t>南側1.2ｍ_x000D_
北側1.8ｍ</t>
  </si>
  <si>
    <t>南側削除_x000D_
北側削除</t>
  </si>
  <si>
    <t>第18-7-0535</t>
  </si>
  <si>
    <t>福山市駅家町万能倉62番地1先</t>
  </si>
  <si>
    <t>北側2.0m_x000D_
南側1.5m</t>
  </si>
  <si>
    <t>第12-7-1517</t>
  </si>
  <si>
    <t>福山市駅家町万能倉746番地3先交差点</t>
  </si>
  <si>
    <t>第12-7-1514</t>
  </si>
  <si>
    <t>南側1.8m_x000D_
北側1.5m</t>
  </si>
  <si>
    <t>第12-7-2681</t>
  </si>
  <si>
    <t>福山市駅家町万能倉951番地1先交差点</t>
  </si>
  <si>
    <t>南側既存削除後縮小施工</t>
  </si>
  <si>
    <t>南側2.0m_x000D_
北側2.0m</t>
  </si>
  <si>
    <t>北側全削除</t>
  </si>
  <si>
    <t>第12-7-1515</t>
  </si>
  <si>
    <t>福山市駅家町万能倉996番地5先交差点</t>
  </si>
  <si>
    <t>第20-7-0415</t>
  </si>
  <si>
    <t>福山市加茂町芦原309番地先交差点</t>
  </si>
  <si>
    <t>3m6縞(各縞南側1m削除し3m幅にする)</t>
  </si>
  <si>
    <t>各縞南側1m削除</t>
  </si>
  <si>
    <t>第20-7-0563</t>
  </si>
  <si>
    <t>福山市加茂町芦原426番地1先（加茂支所前交差点）</t>
  </si>
  <si>
    <t>3m4縞</t>
  </si>
  <si>
    <t>北東側2.0m_x000D_
南西側2.0m_x000D_
西側2.0m</t>
  </si>
  <si>
    <t>第20-7-2160</t>
  </si>
  <si>
    <t>福山市加茂町下加茂16番地先（下加茂交差点）</t>
  </si>
  <si>
    <t>南側3m6縞(各縞南側1m削除し3m幅にする、西端1〜5縞、東端1縞)_x000D_
東側2m5縞</t>
  </si>
  <si>
    <t>東側3.0ｍ_x000D_
南側3.0m_x000D_
北側3.0m</t>
  </si>
  <si>
    <t>南側 各縞南側1m削除</t>
  </si>
  <si>
    <t>中央線(黄)1m延長_x000D_
南側 外側線両側2m延長</t>
  </si>
  <si>
    <t>第12-7-1230</t>
  </si>
  <si>
    <t>福山市加茂町下加茂182番地2先交差点</t>
  </si>
  <si>
    <t>東側_x000D_
西側既存削除後縮小施工</t>
  </si>
  <si>
    <t>西側全削除</t>
  </si>
  <si>
    <t>第20-7-1184</t>
  </si>
  <si>
    <t>福山市加茂町下加茂182番地3先交差点</t>
  </si>
  <si>
    <t>北側4m4縞(西端1〜4縞)_x000D_
南側4m4縞(西端2〜4縞、東端から2縞目)</t>
  </si>
  <si>
    <t>北側3.0m</t>
  </si>
  <si>
    <t>第20-7-0399</t>
  </si>
  <si>
    <t>福山市加茂町下加茂446番地先</t>
  </si>
  <si>
    <t>第20-7-0832</t>
  </si>
  <si>
    <t>福山市加茂町下加茂485番地2先交差点</t>
  </si>
  <si>
    <t>3m3縞</t>
  </si>
  <si>
    <t>北側2.0m_x000D_
南側2.0m</t>
  </si>
  <si>
    <t>第12-7-2040</t>
  </si>
  <si>
    <t>福山市加茂町下加茂800番地1先交差点</t>
  </si>
  <si>
    <t>西側</t>
  </si>
  <si>
    <t>西側1.8m</t>
  </si>
  <si>
    <t>第20-7-1225</t>
  </si>
  <si>
    <t>福山市加茂町中野944番地先交差点</t>
  </si>
  <si>
    <t>3m4縞(東端1〜4縞)</t>
  </si>
  <si>
    <t>第7-16-0181</t>
  </si>
  <si>
    <t>福山市御幸町下岩成1,091番地先から同町中津原御幸橋西詰及び同町中津原鶴ヶ橋西詰を経て同町中津原堀内478番地1先までの間</t>
  </si>
  <si>
    <t>速度文字（３０）　図示（黄）</t>
  </si>
  <si>
    <t>【新設】福山市御幸町大字中津原1848番地4先(北行)</t>
  </si>
  <si>
    <t>第12-7-2977</t>
  </si>
  <si>
    <t>福山市御幸町下岩成1,176番地1先交差点</t>
  </si>
  <si>
    <t>東側既存削除後縮小施工_x000D_
西側既存削除縮小施工</t>
  </si>
  <si>
    <t>東側1.2m_x000D_
西側1.2m</t>
  </si>
  <si>
    <t>東側削除_x000D_
西側削除</t>
  </si>
  <si>
    <t>第20-7-1479</t>
  </si>
  <si>
    <t>福山市御幸町上岩成117番地1先（平成大学西交差点）</t>
  </si>
  <si>
    <t>北側4m4縞(東端2〜5縞)_x000D_
南側4m4縞(東端2〜5縞)</t>
  </si>
  <si>
    <t>第20-7-1585</t>
  </si>
  <si>
    <t>東側7.0m_x000D_
西側7.0m</t>
  </si>
  <si>
    <t>第9-21-0071</t>
  </si>
  <si>
    <t>福山市御幸町森脇417番地1先（森脇（西）交差点）から同市駅家町近田378番地1先（近田（東）交差点）までの間</t>
  </si>
  <si>
    <t>はみ出し通行禁止　実線（黄）</t>
  </si>
  <si>
    <t>〇福山市駅家町大字上山守295番地1先から福山市御幸町大字森脇833番地先までの間_x000D_
〇福山市駅家町大字近田375番地7先から同町江良425番地1先までの間</t>
  </si>
  <si>
    <t>第20-7-0163</t>
  </si>
  <si>
    <t>西側4m11縞(北端2〜12縞)_x000D_
東側4m4縞(南端2〜5縞)、3m1縞_x000D_
南側4m13縞</t>
  </si>
  <si>
    <t>西側6.5ｍ_x000D_
東側5.0m_x000D_
南側6.5m</t>
  </si>
  <si>
    <t>第9-21-0073</t>
  </si>
  <si>
    <t>福山市御幸町大字中津原1955番地1先（中津原交差点）から福山市御幸町大字森脇465番地1先（森脇（東））交差点まで</t>
  </si>
  <si>
    <t>〇摩耗部分18m更新
〇福山市御幸町中津原1235番地10先</t>
  </si>
  <si>
    <t>第20-7-0503</t>
  </si>
  <si>
    <t>福山市御幸町中津原1,012番地6先交差点</t>
  </si>
  <si>
    <t>西側2個_x000D_
東側(近)</t>
  </si>
  <si>
    <t>東側2.6m_x000D_
西側2.6m</t>
  </si>
  <si>
    <t>第20-7-2208</t>
  </si>
  <si>
    <t>福山市御幸町中津原1,378番地南方20メートル先</t>
  </si>
  <si>
    <t>3m7縞</t>
  </si>
  <si>
    <t>西側2個_x000D_
東側2個</t>
  </si>
  <si>
    <t>第20-7-0381</t>
  </si>
  <si>
    <t>福山市御幸町中津原453番地3西方100メートル先（大渡橋東詰交差点）</t>
  </si>
  <si>
    <t>東側3m12縞(各縞東西0.5mずつ削除し3m幅にする)</t>
  </si>
  <si>
    <t>東側7.0m_x000D_
北側6.0m_x000D_
西側7.0m</t>
  </si>
  <si>
    <t>第12-7-2643</t>
  </si>
  <si>
    <t>福山市御幸町中津原821番地先交差点</t>
  </si>
  <si>
    <t>東側_x000D_
西側</t>
  </si>
  <si>
    <t>東側2.0m_x000D_
西側1.8m</t>
  </si>
  <si>
    <t>第20-7-0765</t>
  </si>
  <si>
    <t>南側3m7縞(各縞南北0.5mずつ削除し3m幅にする)_x000D_
北側3m8縞(各縞北側1.0mずつ削除し3m幅にする)</t>
  </si>
  <si>
    <t>南側4.0m_x000D_
北側3.0m</t>
  </si>
  <si>
    <t>南側 各縞南北0.5mずつ削除_x000D_
北側 各縞北側1.0m削除</t>
  </si>
  <si>
    <t>北側 北側両外側線2m延長</t>
  </si>
  <si>
    <t>第12-7-2887</t>
  </si>
  <si>
    <t>福山市新市町下安井168番地3先交差点</t>
  </si>
  <si>
    <t>南西側縮小施工_x000D_
北側縮小施工_x000D_
南東側既存削除後縮小施工</t>
  </si>
  <si>
    <t>南西側1.8m_x000D_
南東側2.0m_x000D_
北側1.8m</t>
  </si>
  <si>
    <t>南東側全削除</t>
  </si>
  <si>
    <t>第12-7-2832</t>
  </si>
  <si>
    <t>福山市新市町下安井26番地5先交差点</t>
  </si>
  <si>
    <t>西側既存削除後縮小施工_x000D_
東側縮小施工</t>
  </si>
  <si>
    <t>西側2.0m_x000D_
東側2.0m</t>
  </si>
  <si>
    <t>第12-7-2907</t>
  </si>
  <si>
    <t>福山市新市町下安井4番地2先交差点</t>
  </si>
  <si>
    <t>南側2.5m_x000D_
北側1.5m</t>
  </si>
  <si>
    <t>第20-7-2248</t>
  </si>
  <si>
    <t>福山市新市町下安井737番地1先交差点</t>
  </si>
  <si>
    <t>3m5縞</t>
  </si>
  <si>
    <t>北側(近)_x000D_
北側(遠)</t>
  </si>
  <si>
    <t>南側2.5m</t>
  </si>
  <si>
    <t>第12-7-2791</t>
  </si>
  <si>
    <t>福山市新市町宮内2,086番地1先交差点</t>
  </si>
  <si>
    <t>東側</t>
  </si>
  <si>
    <t>東側3.0m</t>
  </si>
  <si>
    <t>第20-7-1737</t>
  </si>
  <si>
    <t>福山市新市町新市145番地先（神谷川橋東詰交差点）</t>
  </si>
  <si>
    <t>第20-7-1707</t>
  </si>
  <si>
    <t>福山市新市町新市555番地先（新市支所（南）交差点）</t>
  </si>
  <si>
    <t>南側2.0m</t>
  </si>
  <si>
    <t>第20-7-2153</t>
  </si>
  <si>
    <t>県道(新市七曲西城線)</t>
  </si>
  <si>
    <t>福山市新市町新市620番地2先（新市駅前交差点）</t>
  </si>
  <si>
    <t>東側3ｍ7縞(各縞西側1m削除し3m幅にする)</t>
  </si>
  <si>
    <t>東側 各縞西側1m削除</t>
  </si>
  <si>
    <t>第12-7-2804</t>
  </si>
  <si>
    <t>福山市新市町新市977番地2先交差点</t>
  </si>
  <si>
    <t>北側_x000D_
南側</t>
  </si>
  <si>
    <t>北側3.0ｍ_x000D_
南側4.0ｍ</t>
  </si>
  <si>
    <t>第12-7-2785</t>
  </si>
  <si>
    <t>福山市新市町新市996番地1先交差点</t>
  </si>
  <si>
    <t>更新</t>
  </si>
  <si>
    <t>西側1.5m</t>
  </si>
  <si>
    <t>第20-7-1760</t>
  </si>
  <si>
    <t>3m8縞</t>
  </si>
  <si>
    <t>第20-7-1987</t>
  </si>
  <si>
    <t>福山市神辺町字下御領1,257番地先（高淵橋東詰交差点）</t>
  </si>
  <si>
    <t>南側3m7縞(各縞南北0.5mずつ削除し3m幅にする)_x000D_
北側3m7縞(各縞南北0.5mずつ削除し3m幅にする)</t>
  </si>
  <si>
    <t>南側3.5ｍ_x000D_
北側3.5ｍ</t>
  </si>
  <si>
    <t xml:space="preserve">南側各縞南北0.5mずつ削除_x000D_
北側各縞南北0.5mずつ削除
</t>
  </si>
  <si>
    <t>南側中央線(黄)0.5m延長_x000D_
南側 南北両外側線2m延長_x000D_
北側中央線(黄)0.5m延長_x000D_
北側　西側両外側線及び北東側外側線1.5m延長</t>
  </si>
  <si>
    <t>第7-16-0360</t>
  </si>
  <si>
    <t>福山市神辺町字下御領（国分寺前交差点）から同町字湯野28番地先までの間</t>
  </si>
  <si>
    <t>【塗替】福山市神辺町字湯野1004番地2先(東行)_x000D_
【新設】福山市神辺町字下御領1045番地先(西行)</t>
  </si>
  <si>
    <t>第20-7-1984</t>
  </si>
  <si>
    <t>福山市神辺町字上御領1,062番地3先交差点</t>
  </si>
  <si>
    <t>東側(近)</t>
  </si>
  <si>
    <t>第20-7-2259</t>
  </si>
  <si>
    <t>福山市神辺町字上御領215番地1西方50メートル先（中島交差点）</t>
  </si>
  <si>
    <t>西側4m11縞_x000D_
北側4m12縞_x000D_
東側4m13縞_x000D_
南側4m12縞</t>
  </si>
  <si>
    <t>西側6.0m_x000D_
北側7.0m_x000D_
東側7.0m_x000D_
南側7.0m</t>
  </si>
  <si>
    <t>第12-7-3095</t>
  </si>
  <si>
    <t>福山市神辺町字東中条2,426番地2先交差点</t>
  </si>
  <si>
    <t>既存削除後縮小施工</t>
  </si>
  <si>
    <t>第12-7-3042</t>
  </si>
  <si>
    <t>福山市神辺町字湯野254番地3先交差点</t>
  </si>
  <si>
    <t>南側1.8m_x000D_
北側1.8m</t>
  </si>
  <si>
    <t>第12-7-3080</t>
  </si>
  <si>
    <t>福山市神辺町字箱田386番地1先交差点</t>
  </si>
  <si>
    <t>2.5m</t>
  </si>
  <si>
    <t>第20-7-2148</t>
  </si>
  <si>
    <t>福山市神辺町字平野42番地1先交差点</t>
  </si>
  <si>
    <t>3m7縞(各縞東西0.5mずつ削除し3m幅にする)</t>
  </si>
  <si>
    <t>西側3.5m_x000D_
東側3.5m</t>
  </si>
  <si>
    <t>中央線(黄)1m延長_x000D_
南側両外側線1m延長</t>
  </si>
  <si>
    <t>第7-16-0370</t>
  </si>
  <si>
    <t>福山市神辺町大字下竹田1,813番地南東方230メートル先から同町大字下竹田2,466番地1先を経て同町大字八尋834番地4南西方50メートル先までの間</t>
  </si>
  <si>
    <t>速度文字（４０）　図示（黄）</t>
  </si>
  <si>
    <t>【新設】福山市神辺町大字八尋7番地先(北行)</t>
  </si>
  <si>
    <t>第20-7-1968</t>
  </si>
  <si>
    <t>福山市神辺町大字川南1,406番地1先(丙谷口交差点)</t>
  </si>
  <si>
    <t>北側3m9縞_x000D_
北東側3m9縞(各縞南西側1mずつ削除し3m幅にする)_x000D_
南側3m10縞(各縞両側0.5mずつ削除し3m幅にする)_x000D_
南西側3m8縞(各縞北東側1mずつ削除し3m幅にする)</t>
  </si>
  <si>
    <t>北側2.0m_x000D_
北東側3.0m_x000D_
南側3.0m_x000D_
南西側3.0ｍ</t>
  </si>
  <si>
    <t>北東側 各縞南西側1mずつ削除_x000D_
南西側 各縞北東側1mずつ削除_x000D_
南側 各縞両側0.5mずつ削除</t>
  </si>
  <si>
    <t>南西側 中央線(黄)0.5m延長_x000D_
北東側 中央線(黄)0.5m延長</t>
  </si>
  <si>
    <t>第20-7-1954</t>
  </si>
  <si>
    <t>福山市神辺町大字川南3,215番地先交差点</t>
  </si>
  <si>
    <t>3m5縞(各縞南北0.5mずつ削除し3m幅にする)</t>
  </si>
  <si>
    <t>各縞南北0.5mずつ削除</t>
  </si>
  <si>
    <t>第20-7-1955</t>
  </si>
  <si>
    <t>福山市神辺町大字川南3,291番地1先交差点</t>
  </si>
  <si>
    <t>南側2個</t>
  </si>
  <si>
    <t>第12-7-3038</t>
  </si>
  <si>
    <t>福山市神辺町大字川南725番地11先交差点</t>
  </si>
  <si>
    <t>東側4.5m</t>
  </si>
  <si>
    <t>第20-7-1976</t>
  </si>
  <si>
    <t>福山市神辺町大字川北770番地2先交差点</t>
  </si>
  <si>
    <t>南側3m7縞(各縞南北0.5m削除し3m幅にする)</t>
  </si>
  <si>
    <t>各縞両側削除</t>
  </si>
  <si>
    <t>中央線(黄)0.5m延長_x000D_
東西両外側線2m延長</t>
  </si>
  <si>
    <t>第12-7-3173</t>
  </si>
  <si>
    <t>福山市神辺町大字八尋834番地4東方100メートル先交差点</t>
  </si>
  <si>
    <t>北側</t>
  </si>
  <si>
    <t>北側2.0m</t>
  </si>
  <si>
    <t>府中市阿字町1,502の1番地先交差点</t>
  </si>
  <si>
    <t>府中市阿字町2,009の5番地先交差点</t>
  </si>
  <si>
    <t>261220011_x000D_
(第12-20-0051)</t>
  </si>
  <si>
    <t>府中市阿字町565番地先交差点</t>
  </si>
  <si>
    <t>府中市阿字町984番地14先交差点</t>
  </si>
  <si>
    <t>府中市栗柄町3,185番地1先（扇橋南詰交差点）</t>
  </si>
  <si>
    <t>県道(府中松永線)</t>
  </si>
  <si>
    <t>西側2.5m10縞_x000D_
南側3m7縞</t>
  </si>
  <si>
    <t>南側2.8m</t>
  </si>
  <si>
    <t>府中市高木町1,319番地先（扇橋北詰交差点）</t>
  </si>
  <si>
    <t>府中市高木町1,319番地先交差点（扇橋北詰）</t>
  </si>
  <si>
    <t>西側2個</t>
  </si>
  <si>
    <t>府中市高木町1,710番地1先交差点</t>
  </si>
  <si>
    <t>府中市上下町国留377番地南西方50メートル先交差点</t>
  </si>
  <si>
    <t>府中市上下町国留85番地2北東方60メートル先交差点</t>
  </si>
  <si>
    <t>府中市上下町松崎172番地先交差点</t>
  </si>
  <si>
    <t>府中市上下町矢野1,416番地2先交差点</t>
  </si>
  <si>
    <t>既存削除後，縮小版施工</t>
  </si>
  <si>
    <t>6.5ｍ</t>
  </si>
  <si>
    <t>府中市上下町矢野107番地先交差点　</t>
  </si>
  <si>
    <t>府中市上下町矢野463番地先交差点</t>
  </si>
  <si>
    <t>第12-20-0234</t>
  </si>
  <si>
    <t>府中市高木町1,607の3番地先交差点</t>
  </si>
  <si>
    <t>北側　_x000D_
西側　</t>
  </si>
  <si>
    <t>第12-20-0233</t>
  </si>
  <si>
    <t>府中市高木町1,782番地先交差点</t>
  </si>
  <si>
    <t>府中市高木町1608番地3先交差点</t>
  </si>
  <si>
    <t>北側2m</t>
  </si>
  <si>
    <t>第12-20-0363</t>
  </si>
  <si>
    <t>国道432号</t>
  </si>
  <si>
    <t>府中市上下町上下2,650番地先交差点</t>
  </si>
  <si>
    <t/>
  </si>
  <si>
    <t>(№ 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</si>
</sst>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176" formatCode="#,##0_ "/>
    <numFmt numFmtId="177" formatCode="#,##0.00_ "/>
    <numFmt numFmtId="178" formatCode="#,##0.0_ "/>
    <numFmt numFmtId="179" formatCode="#,##0_);[Red]\(#,##0\)"/>
    <numFmt numFmtId="180" formatCode="[$-411]ggge&quot;年&quot;m&quot;月&quot;d&quot;日&quot;;@"/>
    <numFmt numFmtId="181" formatCode="&quot;第&quot;0&quot;回&quot;"/>
    <numFmt numFmtId="182" formatCode="&quot;W=&quot;0&quot;cm&quot;"/>
    <numFmt numFmtId="183" formatCode="&quot;W=&quot;@&quot;cm&quot;"/>
    <numFmt numFmtId="184" formatCode="#,##0.0_);[Red]\(#,##0.0\)"/>
    <numFmt numFmtId="185" formatCode="\(@\)"/>
    <numFmt numFmtId="186" formatCode="\№####"/>
  </numFmts>
  <fonts count="19">
    <font>
      <sz val="11"/>
      <name val="ＭＳ Ｐゴシック"/>
      <family val="3"/>
      <charset val="128"/>
    </font>
    <font>
      <sz val="11"/>
      <name val="ＭＳ Ｐゴシック"/>
      <family val="3"/>
      <charset val="128"/>
    </font>
    <font>
      <sz val="6"/>
      <name val="ＭＳ Ｐゴシック"/>
      <family val="3"/>
      <charset val="128"/>
    </font>
    <font>
      <sz val="9"/>
      <name val="ＭＳ Ｐ明朝"/>
      <family val="1"/>
      <charset val="128"/>
    </font>
    <font>
      <sz val="14"/>
      <name val="ＭＳ 明朝"/>
      <family val="1"/>
      <charset val="128"/>
    </font>
    <font>
      <sz val="11"/>
      <color indexed="8"/>
      <name val="ＭＳ Ｐゴシック"/>
      <family val="3"/>
      <charset val="128"/>
    </font>
    <font>
      <sz val="10"/>
      <name val="ＭＳ Ｐゴシック"/>
      <family val="3"/>
      <charset val="128"/>
    </font>
    <font>
      <sz val="16"/>
      <name val="ＭＳ Ｐゴシック"/>
      <family val="3"/>
      <charset val="128"/>
    </font>
    <font>
      <sz val="9"/>
      <name val="ＭＳ Ｐゴシック"/>
      <family val="3"/>
      <charset val="128"/>
    </font>
    <font>
      <b/>
      <sz val="11"/>
      <name val="ＭＳ 明朝"/>
      <family val="1"/>
      <charset val="128"/>
    </font>
    <font>
      <sz val="11"/>
      <name val="ＭＳ 明朝"/>
      <family val="1"/>
      <charset val="128"/>
    </font>
    <font>
      <b/>
      <sz val="11"/>
      <name val="ＭＳ Ｐゴシック"/>
      <family val="3"/>
      <charset val="128"/>
    </font>
    <font>
      <b/>
      <sz val="16"/>
      <color indexed="8"/>
      <name val="ＭＳ Ｐゴシック"/>
      <family val="3"/>
      <charset val="128"/>
    </font>
    <font>
      <b/>
      <sz val="14"/>
      <color indexed="8"/>
      <name val="ＭＳ Ｐゴシック"/>
      <family val="3"/>
      <charset val="128"/>
    </font>
    <font>
      <b/>
      <sz val="12"/>
      <name val="ＭＳ Ｐゴシック"/>
      <family val="3"/>
      <charset val="128"/>
    </font>
    <font>
      <sz val="12"/>
      <name val="ＭＳ Ｐゴシック"/>
      <family val="3"/>
      <charset val="128"/>
    </font>
    <font>
      <sz val="9"/>
      <color indexed="8"/>
      <name val="ＭＳ Ｐゴシック"/>
      <family val="3"/>
      <charset val="128"/>
    </font>
    <font>
      <sz val="11"/>
      <color theme="1"/>
      <name val="ＭＳ Ｐゴシック"/>
      <family val="2"/>
      <scheme val="minor"/>
    </font>
    <font>
      <u/>
      <sz val="11"/>
      <color theme="10"/>
      <name val="ＭＳ Ｐゴシック"/>
      <family val="2"/>
      <scheme val="minor"/>
    </font>
  </fonts>
  <fills count="3">
    <fill>
      <patternFill patternType="none"/>
    </fill>
    <fill>
      <patternFill patternType="gray125"/>
    </fill>
    <fill>
      <patternFill patternType="solid">
        <fgColor indexed="22"/>
        <bgColor indexed="64"/>
      </patternFill>
    </fill>
  </fills>
  <borders count="62">
    <border>
      <left/>
      <right/>
      <top/>
      <bottom/>
      <diagonal/>
    </border>
    <border>
      <left style="thin">
        <color indexed="64"/>
      </left>
      <right style="thin">
        <color indexed="64"/>
      </right>
      <top/>
      <bottom style="hair">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diagonal/>
    </border>
    <border>
      <left/>
      <right/>
      <top/>
      <bottom style="medium">
        <color indexed="64"/>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medium">
        <color indexed="64"/>
      </right>
      <top/>
      <bottom style="thin">
        <color indexed="64"/>
      </bottom>
      <diagonal style="thin">
        <color indexed="64"/>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s>
  <cellStyleXfs count="18">
    <xf numFmtId="0" fontId="0" fillId="0" borderId="0"/>
    <xf numFmtId="0" fontId="3" fillId="0" borderId="0"/>
    <xf numFmtId="0" fontId="8" fillId="0" borderId="0"/>
    <xf numFmtId="0" fontId="8" fillId="0" borderId="0"/>
    <xf numFmtId="5" fontId="8" fillId="0" borderId="0" applyFill="0" applyBorder="0" applyProtection="0"/>
    <xf numFmtId="0" fontId="6" fillId="0" borderId="1"/>
    <xf numFmtId="49" fontId="14" fillId="0" borderId="0"/>
    <xf numFmtId="38" fontId="1" fillId="0" borderId="0" applyFont="0" applyFill="0" applyBorder="0" applyAlignment="0" applyProtection="0"/>
    <xf numFmtId="0" fontId="8" fillId="0" borderId="2"/>
    <xf numFmtId="0" fontId="15" fillId="0" borderId="0"/>
    <xf numFmtId="178" fontId="8" fillId="2" borderId="0" applyNumberFormat="0" applyFont="0" applyBorder="0" applyAlignment="0" applyProtection="0">
      <alignment shrinkToFit="1"/>
    </xf>
    <xf numFmtId="58" fontId="8" fillId="0" borderId="0">
      <alignment shrinkToFit="1"/>
    </xf>
    <xf numFmtId="0" fontId="1" fillId="0" borderId="0"/>
    <xf numFmtId="0" fontId="5" fillId="0" borderId="0">
      <alignment vertical="center"/>
    </xf>
    <xf numFmtId="0" fontId="1" fillId="0" borderId="0"/>
    <xf numFmtId="0" fontId="4" fillId="0" borderId="0"/>
    <xf numFmtId="0" fontId="17" fillId="0" borderId="0"/>
    <xf numFmtId="0" fontId="18" fillId="0" borderId="0" applyNumberFormat="0" applyFill="0" applyBorder="0" applyAlignment="0" applyProtection="0"/>
  </cellStyleXfs>
  <cellXfs count="241">
    <xf numFmtId="0" fontId="0" fillId="0" borderId="0" xfId="0"/>
    <xf numFmtId="0" fontId="0" fillId="0" borderId="0" xfId="0" applyNumberFormat="1" applyFont="1" applyFill="1" applyBorder="1" applyAlignment="1">
      <alignment horizontal="right" vertical="center"/>
    </xf>
    <xf numFmtId="0" fontId="8" fillId="0" borderId="0" xfId="0" applyFont="1" applyFill="1" applyBorder="1" applyAlignment="1">
      <alignment vertical="center"/>
    </xf>
    <xf numFmtId="0" fontId="8" fillId="0" borderId="0" xfId="0" applyFont="1" applyBorder="1" applyAlignment="1"/>
    <xf numFmtId="0" fontId="8" fillId="0" borderId="0" xfId="0" applyFont="1"/>
    <xf numFmtId="0" fontId="0" fillId="0" borderId="0" xfId="0" applyFont="1" applyFill="1" applyBorder="1" applyAlignment="1">
      <alignment horizontal="right" vertical="center"/>
    </xf>
    <xf numFmtId="180" fontId="0" fillId="0" borderId="0" xfId="0" applyNumberFormat="1" applyFill="1" applyBorder="1" applyAlignment="1">
      <alignment vertical="center"/>
    </xf>
    <xf numFmtId="178" fontId="0" fillId="0" borderId="0" xfId="0" applyNumberFormat="1" applyFont="1" applyFill="1" applyBorder="1" applyAlignment="1">
      <alignment horizontal="right" vertical="center"/>
    </xf>
    <xf numFmtId="0" fontId="8" fillId="0" borderId="0" xfId="0" applyFont="1" applyFill="1" applyBorder="1" applyAlignment="1">
      <alignment horizontal="center" vertical="center"/>
    </xf>
    <xf numFmtId="0" fontId="8" fillId="0" borderId="0" xfId="0" applyFont="1" applyBorder="1"/>
    <xf numFmtId="180" fontId="0" fillId="0" borderId="0" xfId="0" applyNumberFormat="1" applyFill="1" applyBorder="1" applyAlignment="1">
      <alignment horizontal="left" vertical="center"/>
    </xf>
    <xf numFmtId="5" fontId="8" fillId="0" borderId="0" xfId="0" applyNumberFormat="1" applyFont="1" applyFill="1" applyBorder="1" applyAlignment="1">
      <alignment horizontal="right" vertical="center"/>
    </xf>
    <xf numFmtId="0" fontId="8" fillId="0" borderId="0" xfId="0" applyFont="1" applyFill="1" applyBorder="1" applyAlignment="1">
      <alignment horizontal="center" vertical="center" shrinkToFit="1"/>
    </xf>
    <xf numFmtId="0" fontId="8" fillId="0" borderId="0" xfId="0" applyNumberFormat="1" applyFont="1" applyFill="1" applyBorder="1" applyAlignment="1">
      <alignment horizontal="center" vertical="center" shrinkToFit="1"/>
    </xf>
    <xf numFmtId="178" fontId="8" fillId="0" borderId="0" xfId="0" applyNumberFormat="1" applyFont="1" applyFill="1" applyBorder="1" applyAlignment="1">
      <alignment horizontal="right" vertical="center" shrinkToFit="1"/>
    </xf>
    <xf numFmtId="181" fontId="0" fillId="0" borderId="0" xfId="0" applyNumberFormat="1" applyFont="1" applyFill="1" applyBorder="1" applyAlignment="1">
      <alignment horizontal="left" vertical="center" shrinkToFit="1"/>
    </xf>
    <xf numFmtId="5" fontId="8" fillId="0" borderId="0" xfId="0" applyNumberFormat="1" applyFont="1" applyFill="1" applyBorder="1" applyAlignment="1">
      <alignment horizontal="left" vertical="center" shrinkToFit="1"/>
    </xf>
    <xf numFmtId="0" fontId="8" fillId="0" borderId="6" xfId="0" applyFont="1" applyFill="1" applyBorder="1" applyAlignment="1">
      <alignment horizontal="center" vertical="center" shrinkToFit="1"/>
    </xf>
    <xf numFmtId="0" fontId="8" fillId="0" borderId="7" xfId="0" applyNumberFormat="1" applyFont="1" applyFill="1" applyBorder="1" applyAlignment="1">
      <alignment horizontal="center" vertical="center" shrinkToFit="1"/>
    </xf>
    <xf numFmtId="0" fontId="8" fillId="0" borderId="7" xfId="0" applyFont="1" applyFill="1" applyBorder="1" applyAlignment="1">
      <alignment horizontal="center" vertical="center" shrinkToFit="1"/>
    </xf>
    <xf numFmtId="178" fontId="8" fillId="0" borderId="7" xfId="0" applyNumberFormat="1" applyFont="1" applyFill="1" applyBorder="1" applyAlignment="1">
      <alignment horizontal="center" vertical="center" wrapText="1"/>
    </xf>
    <xf numFmtId="5" fontId="8" fillId="0" borderId="7" xfId="0" applyNumberFormat="1" applyFont="1" applyFill="1" applyBorder="1" applyAlignment="1">
      <alignment horizontal="center" vertical="center" shrinkToFit="1"/>
    </xf>
    <xf numFmtId="5" fontId="8" fillId="0" borderId="8" xfId="0" applyNumberFormat="1" applyFont="1" applyFill="1" applyBorder="1" applyAlignment="1">
      <alignment horizontal="center" vertical="center" shrinkToFit="1"/>
    </xf>
    <xf numFmtId="5" fontId="8" fillId="0" borderId="0" xfId="0" applyNumberFormat="1" applyFont="1"/>
    <xf numFmtId="0" fontId="8" fillId="0" borderId="9" xfId="0" applyFont="1" applyFill="1" applyBorder="1" applyAlignment="1">
      <alignment vertical="center" wrapText="1" shrinkToFit="1"/>
    </xf>
    <xf numFmtId="182" fontId="8" fillId="0" borderId="10" xfId="0" applyNumberFormat="1" applyFont="1" applyFill="1" applyBorder="1" applyAlignment="1">
      <alignment horizontal="left" vertical="center" wrapText="1" shrinkToFit="1"/>
    </xf>
    <xf numFmtId="0" fontId="8" fillId="0" borderId="10" xfId="0" applyFont="1" applyFill="1" applyBorder="1" applyAlignment="1">
      <alignment vertical="center" wrapText="1" shrinkToFit="1"/>
    </xf>
    <xf numFmtId="0" fontId="8" fillId="0" borderId="10" xfId="0" applyNumberFormat="1" applyFont="1" applyFill="1" applyBorder="1" applyAlignment="1">
      <alignment vertical="center" wrapText="1" shrinkToFit="1"/>
    </xf>
    <xf numFmtId="5" fontId="8" fillId="0" borderId="11" xfId="0" applyNumberFormat="1" applyFont="1" applyFill="1" applyBorder="1" applyAlignment="1">
      <alignment vertical="center" wrapText="1" shrinkToFit="1"/>
    </xf>
    <xf numFmtId="0" fontId="8" fillId="0" borderId="0" xfId="0" applyFont="1" applyAlignment="1">
      <alignment vertical="center" wrapText="1"/>
    </xf>
    <xf numFmtId="5" fontId="8" fillId="0" borderId="0" xfId="0" applyNumberFormat="1" applyFont="1" applyAlignment="1">
      <alignment vertical="center" wrapText="1"/>
    </xf>
    <xf numFmtId="0" fontId="8" fillId="0" borderId="12" xfId="10" applyNumberFormat="1" applyFont="1" applyFill="1" applyBorder="1" applyAlignment="1">
      <alignment vertical="center" wrapText="1" shrinkToFit="1"/>
    </xf>
    <xf numFmtId="182" fontId="8" fillId="0" borderId="13" xfId="10" applyNumberFormat="1" applyFont="1" applyFill="1" applyBorder="1" applyAlignment="1">
      <alignment horizontal="left" vertical="center" wrapText="1" shrinkToFit="1"/>
    </xf>
    <xf numFmtId="0" fontId="8" fillId="0" borderId="13" xfId="10" applyNumberFormat="1" applyFont="1" applyFill="1" applyBorder="1" applyAlignment="1">
      <alignment vertical="center" wrapText="1" shrinkToFit="1"/>
    </xf>
    <xf numFmtId="0" fontId="8" fillId="0" borderId="0" xfId="0" applyFont="1" applyAlignment="1">
      <alignment vertical="center"/>
    </xf>
    <xf numFmtId="5" fontId="8" fillId="0" borderId="0" xfId="0" applyNumberFormat="1" applyFont="1" applyAlignment="1">
      <alignment vertical="center"/>
    </xf>
    <xf numFmtId="0" fontId="8" fillId="0" borderId="10" xfId="0" applyNumberFormat="1" applyFont="1" applyFill="1" applyBorder="1" applyAlignment="1">
      <alignment horizontal="center" vertical="center" shrinkToFit="1"/>
    </xf>
    <xf numFmtId="0" fontId="10" fillId="0" borderId="0" xfId="14" applyFont="1"/>
    <xf numFmtId="0" fontId="10" fillId="0" borderId="0" xfId="14" applyFont="1" applyFill="1"/>
    <xf numFmtId="0" fontId="1" fillId="0" borderId="0" xfId="14" applyFill="1"/>
    <xf numFmtId="179" fontId="11" fillId="0" borderId="14" xfId="7" applyNumberFormat="1" applyFont="1" applyFill="1" applyBorder="1" applyAlignment="1">
      <alignment horizontal="center"/>
    </xf>
    <xf numFmtId="179" fontId="11" fillId="0" borderId="0" xfId="7" applyNumberFormat="1" applyFont="1" applyFill="1" applyBorder="1" applyAlignment="1">
      <alignment horizontal="center"/>
    </xf>
    <xf numFmtId="179" fontId="9" fillId="0" borderId="14" xfId="14" applyNumberFormat="1" applyFont="1" applyFill="1" applyBorder="1"/>
    <xf numFmtId="179" fontId="9" fillId="0" borderId="0" xfId="14" applyNumberFormat="1" applyFont="1" applyFill="1" applyBorder="1"/>
    <xf numFmtId="0" fontId="8" fillId="0" borderId="15" xfId="0" applyNumberFormat="1" applyFont="1" applyFill="1" applyBorder="1" applyAlignment="1">
      <alignment horizontal="center" vertical="center" shrinkToFit="1"/>
    </xf>
    <xf numFmtId="5" fontId="8" fillId="0" borderId="0" xfId="0" applyNumberFormat="1" applyFont="1" applyAlignment="1">
      <alignment shrinkToFit="1"/>
    </xf>
    <xf numFmtId="0" fontId="8" fillId="0" borderId="0" xfId="0" applyFont="1" applyAlignment="1">
      <alignment shrinkToFit="1"/>
    </xf>
    <xf numFmtId="183" fontId="8" fillId="0" borderId="0" xfId="0" applyNumberFormat="1" applyFont="1" applyAlignment="1">
      <alignment shrinkToFit="1"/>
    </xf>
    <xf numFmtId="0" fontId="8" fillId="0" borderId="0" xfId="0" applyNumberFormat="1" applyFont="1" applyAlignment="1">
      <alignment shrinkToFit="1"/>
    </xf>
    <xf numFmtId="178" fontId="8" fillId="0" borderId="0" xfId="0" applyNumberFormat="1" applyFont="1" applyAlignment="1">
      <alignment shrinkToFit="1"/>
    </xf>
    <xf numFmtId="5" fontId="8" fillId="0" borderId="0" xfId="0" applyNumberFormat="1" applyFont="1" applyAlignment="1">
      <alignment horizontal="right" shrinkToFit="1"/>
    </xf>
    <xf numFmtId="0" fontId="0" fillId="0" borderId="0" xfId="0" applyNumberFormat="1" applyFont="1" applyFill="1" applyBorder="1" applyAlignment="1">
      <alignment vertical="center"/>
    </xf>
    <xf numFmtId="5" fontId="8" fillId="0" borderId="0" xfId="0" applyNumberFormat="1" applyFont="1" applyFill="1" applyBorder="1" applyAlignment="1">
      <alignment vertical="center"/>
    </xf>
    <xf numFmtId="184" fontId="8" fillId="0" borderId="0" xfId="0" applyNumberFormat="1" applyFont="1" applyAlignment="1">
      <alignment shrinkToFit="1"/>
    </xf>
    <xf numFmtId="58" fontId="8" fillId="0" borderId="0" xfId="11" applyFont="1" applyAlignment="1">
      <alignment shrinkToFit="1"/>
    </xf>
    <xf numFmtId="184" fontId="8" fillId="0" borderId="21" xfId="0" applyNumberFormat="1" applyFont="1" applyFill="1" applyBorder="1" applyAlignment="1">
      <alignment horizontal="center" vertical="center" wrapText="1"/>
    </xf>
    <xf numFmtId="184" fontId="8" fillId="0" borderId="15" xfId="0" applyNumberFormat="1" applyFont="1" applyFill="1" applyBorder="1" applyAlignment="1">
      <alignment horizontal="center" vertical="center" wrapText="1"/>
    </xf>
    <xf numFmtId="184" fontId="8" fillId="0" borderId="22" xfId="0" applyNumberFormat="1" applyFont="1" applyFill="1" applyBorder="1" applyAlignment="1">
      <alignment horizontal="center" vertical="center" wrapText="1"/>
    </xf>
    <xf numFmtId="184" fontId="8" fillId="0" borderId="23" xfId="0" applyNumberFormat="1" applyFont="1" applyFill="1" applyBorder="1" applyAlignment="1">
      <alignment horizontal="center" vertical="center" shrinkToFit="1"/>
    </xf>
    <xf numFmtId="0" fontId="8" fillId="0" borderId="21" xfId="0" applyFont="1" applyFill="1" applyBorder="1" applyAlignment="1">
      <alignment vertical="center" wrapText="1"/>
    </xf>
    <xf numFmtId="182" fontId="8" fillId="0" borderId="15" xfId="0" applyNumberFormat="1" applyFont="1" applyFill="1" applyBorder="1" applyAlignment="1">
      <alignment horizontal="left" vertical="center" wrapText="1"/>
    </xf>
    <xf numFmtId="0" fontId="8" fillId="0" borderId="15" xfId="0" applyNumberFormat="1" applyFont="1" applyFill="1" applyBorder="1" applyAlignment="1">
      <alignment vertical="center" wrapText="1"/>
    </xf>
    <xf numFmtId="0" fontId="8" fillId="0" borderId="15" xfId="0" applyFont="1" applyFill="1" applyBorder="1" applyAlignment="1">
      <alignment vertical="center" wrapText="1"/>
    </xf>
    <xf numFmtId="58" fontId="8" fillId="0" borderId="24" xfId="11" applyFont="1" applyFill="1" applyBorder="1" applyAlignment="1">
      <alignment vertical="center" shrinkToFit="1"/>
    </xf>
    <xf numFmtId="0" fontId="8" fillId="0" borderId="25" xfId="0" applyNumberFormat="1" applyFont="1" applyFill="1" applyBorder="1" applyAlignment="1">
      <alignment vertical="center" shrinkToFit="1"/>
    </xf>
    <xf numFmtId="0" fontId="8" fillId="0" borderId="25" xfId="0" applyFont="1" applyFill="1" applyBorder="1" applyAlignment="1">
      <alignment vertical="center" shrinkToFit="1"/>
    </xf>
    <xf numFmtId="179" fontId="8" fillId="0" borderId="6" xfId="0" applyNumberFormat="1" applyFont="1" applyFill="1" applyBorder="1" applyAlignment="1">
      <alignment vertical="center" shrinkToFit="1"/>
    </xf>
    <xf numFmtId="179" fontId="8" fillId="0" borderId="7" xfId="0" applyNumberFormat="1" applyFont="1" applyFill="1" applyBorder="1" applyAlignment="1">
      <alignment vertical="center" shrinkToFit="1"/>
    </xf>
    <xf numFmtId="0" fontId="8" fillId="0" borderId="0" xfId="0" applyFont="1" applyAlignment="1">
      <alignment vertical="center" shrinkToFit="1"/>
    </xf>
    <xf numFmtId="5" fontId="8" fillId="0" borderId="0" xfId="0" applyNumberFormat="1" applyFont="1" applyAlignment="1">
      <alignment vertical="center" shrinkToFit="1"/>
    </xf>
    <xf numFmtId="0" fontId="8" fillId="0" borderId="0" xfId="0" applyFont="1" applyBorder="1" applyAlignment="1">
      <alignment shrinkToFit="1"/>
    </xf>
    <xf numFmtId="0" fontId="8" fillId="0" borderId="0" xfId="10" applyNumberFormat="1" applyFont="1" applyFill="1" applyAlignment="1">
      <alignment shrinkToFit="1"/>
    </xf>
    <xf numFmtId="0" fontId="0" fillId="0" borderId="0" xfId="0" applyBorder="1" applyAlignment="1">
      <alignment shrinkToFit="1"/>
    </xf>
    <xf numFmtId="184" fontId="8" fillId="0" borderId="0" xfId="10" applyNumberFormat="1" applyFont="1" applyFill="1" applyAlignment="1">
      <alignment shrinkToFit="1"/>
    </xf>
    <xf numFmtId="0" fontId="8" fillId="0" borderId="0" xfId="8" applyFont="1" applyBorder="1" applyAlignment="1">
      <alignment shrinkToFit="1"/>
    </xf>
    <xf numFmtId="0" fontId="0" fillId="0" borderId="0" xfId="0" applyAlignment="1">
      <alignment shrinkToFit="1"/>
    </xf>
    <xf numFmtId="0" fontId="0" fillId="0" borderId="0" xfId="0" applyNumberFormat="1" applyAlignment="1">
      <alignment shrinkToFit="1"/>
    </xf>
    <xf numFmtId="0" fontId="12" fillId="0" borderId="0" xfId="13" applyFont="1">
      <alignment vertical="center"/>
    </xf>
    <xf numFmtId="0" fontId="5" fillId="0" borderId="0" xfId="13">
      <alignment vertical="center"/>
    </xf>
    <xf numFmtId="0" fontId="5" fillId="0" borderId="0" xfId="13" applyAlignment="1">
      <alignment vertical="center" wrapText="1"/>
    </xf>
    <xf numFmtId="0" fontId="12" fillId="0" borderId="0" xfId="13" applyFont="1" applyAlignment="1">
      <alignment horizontal="right" vertical="center" wrapText="1"/>
    </xf>
    <xf numFmtId="0" fontId="5" fillId="0" borderId="16" xfId="13" applyBorder="1" applyAlignment="1">
      <alignment horizontal="center" vertical="center" wrapText="1"/>
    </xf>
    <xf numFmtId="0" fontId="5" fillId="0" borderId="26" xfId="13" applyBorder="1" applyAlignment="1">
      <alignment horizontal="center" vertical="center" wrapText="1"/>
    </xf>
    <xf numFmtId="0" fontId="5" fillId="0" borderId="27" xfId="13" applyBorder="1" applyAlignment="1">
      <alignment horizontal="center" vertical="center"/>
    </xf>
    <xf numFmtId="0" fontId="5" fillId="0" borderId="28" xfId="13" applyBorder="1" applyAlignment="1">
      <alignment vertical="center"/>
    </xf>
    <xf numFmtId="0" fontId="5" fillId="0" borderId="3" xfId="13" applyBorder="1" applyAlignment="1">
      <alignment horizontal="center" vertical="center" wrapText="1"/>
    </xf>
    <xf numFmtId="0" fontId="5" fillId="0" borderId="29" xfId="13" applyBorder="1" applyAlignment="1">
      <alignment horizontal="center" vertical="center" wrapText="1"/>
    </xf>
    <xf numFmtId="0" fontId="5" fillId="0" borderId="30" xfId="13" applyBorder="1" applyAlignment="1">
      <alignment horizontal="center" vertical="center" wrapText="1"/>
    </xf>
    <xf numFmtId="185" fontId="5" fillId="0" borderId="31" xfId="13" applyNumberFormat="1" applyBorder="1" applyAlignment="1">
      <alignment horizontal="center" vertical="center" wrapText="1"/>
    </xf>
    <xf numFmtId="185" fontId="5" fillId="0" borderId="32" xfId="13" applyNumberFormat="1" applyBorder="1" applyAlignment="1">
      <alignment horizontal="center" vertical="center" wrapText="1"/>
    </xf>
    <xf numFmtId="0" fontId="5" fillId="0" borderId="17" xfId="13" applyBorder="1" applyAlignment="1">
      <alignment vertical="center" wrapText="1"/>
    </xf>
    <xf numFmtId="0" fontId="5" fillId="0" borderId="18" xfId="13" applyBorder="1" applyAlignment="1">
      <alignment horizontal="center" vertical="center" wrapText="1"/>
    </xf>
    <xf numFmtId="0" fontId="5" fillId="0" borderId="19" xfId="13" applyBorder="1" applyAlignment="1">
      <alignment vertical="center" wrapText="1"/>
    </xf>
    <xf numFmtId="0" fontId="5" fillId="0" borderId="33" xfId="13" applyBorder="1" applyAlignment="1">
      <alignment vertical="center" wrapText="1"/>
    </xf>
    <xf numFmtId="0" fontId="5" fillId="0" borderId="34" xfId="13" applyBorder="1" applyAlignment="1">
      <alignment vertical="center" wrapText="1"/>
    </xf>
    <xf numFmtId="0" fontId="5" fillId="0" borderId="35" xfId="13" applyBorder="1" applyAlignment="1">
      <alignment vertical="center" wrapText="1"/>
    </xf>
    <xf numFmtId="0" fontId="8" fillId="0" borderId="0" xfId="0" applyFont="1" applyBorder="1" applyAlignment="1">
      <alignment vertical="center" wrapText="1"/>
    </xf>
    <xf numFmtId="5" fontId="8" fillId="0" borderId="0" xfId="0" applyNumberFormat="1" applyFont="1" applyBorder="1" applyAlignment="1">
      <alignment vertical="center" wrapText="1"/>
    </xf>
    <xf numFmtId="5" fontId="8" fillId="0" borderId="0" xfId="0" applyNumberFormat="1" applyFont="1" applyBorder="1" applyAlignment="1">
      <alignment shrinkToFit="1"/>
    </xf>
    <xf numFmtId="0" fontId="8" fillId="0" borderId="21" xfId="0" applyFont="1" applyFill="1" applyBorder="1" applyAlignment="1">
      <alignment horizontal="center" vertical="center" shrinkToFit="1"/>
    </xf>
    <xf numFmtId="0" fontId="8" fillId="0" borderId="15" xfId="0" applyFont="1" applyFill="1" applyBorder="1" applyAlignment="1">
      <alignment horizontal="center" vertical="center" shrinkToFit="1"/>
    </xf>
    <xf numFmtId="0" fontId="8" fillId="0" borderId="23" xfId="0" applyNumberFormat="1" applyFont="1" applyFill="1" applyBorder="1" applyAlignment="1">
      <alignment horizontal="center" vertical="center" shrinkToFit="1"/>
    </xf>
    <xf numFmtId="5" fontId="8" fillId="0" borderId="37" xfId="0" applyNumberFormat="1" applyFont="1" applyFill="1" applyBorder="1" applyAlignment="1">
      <alignment horizontal="center" vertical="center" shrinkToFit="1"/>
    </xf>
    <xf numFmtId="179" fontId="8" fillId="0" borderId="3" xfId="0" applyNumberFormat="1" applyFont="1" applyFill="1" applyBorder="1" applyAlignment="1">
      <alignment vertical="center" shrinkToFit="1"/>
    </xf>
    <xf numFmtId="179" fontId="8" fillId="0" borderId="15" xfId="0" applyNumberFormat="1" applyFont="1" applyFill="1" applyBorder="1" applyAlignment="1">
      <alignment vertical="center" shrinkToFit="1"/>
    </xf>
    <xf numFmtId="3" fontId="8" fillId="0" borderId="38" xfId="0" applyNumberFormat="1" applyFont="1" applyFill="1" applyBorder="1" applyAlignment="1">
      <alignment vertical="center" wrapText="1" shrinkToFit="1"/>
    </xf>
    <xf numFmtId="3" fontId="8" fillId="0" borderId="39" xfId="0" applyNumberFormat="1" applyFont="1" applyFill="1" applyBorder="1" applyAlignment="1">
      <alignment vertical="center" shrinkToFit="1"/>
    </xf>
    <xf numFmtId="3" fontId="8" fillId="0" borderId="0" xfId="0" applyNumberFormat="1" applyFont="1" applyFill="1" applyBorder="1" applyAlignment="1">
      <alignment vertical="center" shrinkToFit="1"/>
    </xf>
    <xf numFmtId="3" fontId="8" fillId="0" borderId="25" xfId="0" applyNumberFormat="1" applyFont="1" applyFill="1" applyBorder="1" applyAlignment="1">
      <alignment vertical="center" shrinkToFit="1"/>
    </xf>
    <xf numFmtId="0" fontId="5" fillId="0" borderId="40" xfId="13" applyBorder="1" applyAlignment="1">
      <alignment horizontal="center" vertical="center" wrapText="1"/>
    </xf>
    <xf numFmtId="0" fontId="13" fillId="0" borderId="36" xfId="13" applyFont="1" applyBorder="1" applyAlignment="1">
      <alignment horizontal="center" vertical="center" wrapText="1"/>
    </xf>
    <xf numFmtId="0" fontId="13" fillId="0" borderId="41" xfId="13" applyFont="1" applyBorder="1" applyAlignment="1">
      <alignment horizontal="center" vertical="center" wrapText="1"/>
    </xf>
    <xf numFmtId="0" fontId="13" fillId="0" borderId="26" xfId="13" applyFont="1" applyBorder="1" applyAlignment="1">
      <alignment horizontal="center" vertical="center" wrapText="1"/>
    </xf>
    <xf numFmtId="0" fontId="13" fillId="0" borderId="42" xfId="13" applyFont="1" applyBorder="1" applyAlignment="1">
      <alignment vertical="center" wrapText="1"/>
    </xf>
    <xf numFmtId="0" fontId="13" fillId="0" borderId="31" xfId="13" applyFont="1" applyBorder="1" applyAlignment="1">
      <alignment horizontal="center" vertical="center" wrapText="1"/>
    </xf>
    <xf numFmtId="0" fontId="13" fillId="0" borderId="15" xfId="13" applyFont="1" applyBorder="1" applyAlignment="1">
      <alignment horizontal="center" vertical="center" wrapText="1"/>
    </xf>
    <xf numFmtId="0" fontId="8" fillId="0" borderId="23" xfId="0" applyNumberFormat="1" applyFont="1" applyFill="1" applyBorder="1" applyAlignment="1">
      <alignment vertical="center" wrapText="1"/>
    </xf>
    <xf numFmtId="0" fontId="8" fillId="0" borderId="39" xfId="0" applyNumberFormat="1" applyFont="1" applyFill="1" applyBorder="1" applyAlignment="1">
      <alignment horizontal="right" vertical="center" shrinkToFit="1"/>
    </xf>
    <xf numFmtId="0" fontId="5" fillId="0" borderId="29" xfId="13" applyFont="1" applyBorder="1" applyAlignment="1">
      <alignment horizontal="center" vertical="center" wrapText="1"/>
    </xf>
    <xf numFmtId="0" fontId="5" fillId="0" borderId="30" xfId="13" applyFont="1" applyBorder="1" applyAlignment="1">
      <alignment horizontal="center" vertical="center" wrapText="1"/>
    </xf>
    <xf numFmtId="0" fontId="8" fillId="0" borderId="3" xfId="0" applyNumberFormat="1" applyFont="1" applyFill="1" applyBorder="1" applyAlignment="1">
      <alignment horizontal="left" vertical="center" shrinkToFit="1"/>
    </xf>
    <xf numFmtId="0" fontId="8" fillId="0" borderId="15" xfId="0" applyNumberFormat="1" applyFont="1" applyFill="1" applyBorder="1" applyAlignment="1">
      <alignment horizontal="left" vertical="center" shrinkToFit="1"/>
    </xf>
    <xf numFmtId="0" fontId="8" fillId="0" borderId="16" xfId="0" applyFont="1" applyFill="1" applyBorder="1" applyAlignment="1">
      <alignment vertical="center" wrapText="1"/>
    </xf>
    <xf numFmtId="182" fontId="8" fillId="0" borderId="26" xfId="0" applyNumberFormat="1" applyFont="1" applyFill="1" applyBorder="1" applyAlignment="1">
      <alignment horizontal="left" vertical="center" wrapText="1"/>
    </xf>
    <xf numFmtId="0" fontId="8" fillId="0" borderId="26" xfId="0" applyNumberFormat="1" applyFont="1" applyFill="1" applyBorder="1" applyAlignment="1">
      <alignment vertical="center" wrapText="1"/>
    </xf>
    <xf numFmtId="0" fontId="8" fillId="0" borderId="26" xfId="0" applyFont="1" applyFill="1" applyBorder="1" applyAlignment="1">
      <alignment vertical="center" wrapText="1"/>
    </xf>
    <xf numFmtId="0" fontId="8" fillId="0" borderId="17" xfId="0" applyNumberFormat="1" applyFont="1" applyFill="1" applyBorder="1" applyAlignment="1">
      <alignment vertical="center" wrapText="1"/>
    </xf>
    <xf numFmtId="0" fontId="8" fillId="0" borderId="18" xfId="0" applyFont="1" applyFill="1" applyBorder="1" applyAlignment="1">
      <alignment vertical="center" wrapText="1"/>
    </xf>
    <xf numFmtId="182" fontId="8" fillId="0" borderId="3" xfId="0" applyNumberFormat="1" applyFont="1" applyFill="1" applyBorder="1" applyAlignment="1">
      <alignment horizontal="left" vertical="center" wrapText="1"/>
    </xf>
    <xf numFmtId="0" fontId="8" fillId="0" borderId="3" xfId="0" applyNumberFormat="1" applyFont="1" applyFill="1" applyBorder="1" applyAlignment="1">
      <alignment vertical="center" wrapText="1"/>
    </xf>
    <xf numFmtId="0" fontId="8" fillId="0" borderId="3" xfId="0" applyFont="1" applyFill="1" applyBorder="1" applyAlignment="1">
      <alignment vertical="center" wrapText="1"/>
    </xf>
    <xf numFmtId="0" fontId="8" fillId="0" borderId="19" xfId="0" applyNumberFormat="1" applyFont="1" applyFill="1" applyBorder="1" applyAlignment="1">
      <alignment vertical="center" wrapText="1"/>
    </xf>
    <xf numFmtId="0" fontId="5" fillId="0" borderId="15" xfId="13" applyBorder="1" applyAlignment="1">
      <alignment horizontal="center" vertical="center" wrapText="1"/>
    </xf>
    <xf numFmtId="0" fontId="5" fillId="0" borderId="21" xfId="13" applyBorder="1" applyAlignment="1">
      <alignment horizontal="center" vertical="center" wrapText="1"/>
    </xf>
    <xf numFmtId="0" fontId="5" fillId="0" borderId="23" xfId="13" applyBorder="1" applyAlignment="1">
      <alignment vertical="center" wrapText="1"/>
    </xf>
    <xf numFmtId="0" fontId="5" fillId="0" borderId="16" xfId="13" applyFont="1" applyBorder="1" applyAlignment="1">
      <alignment horizontal="center" vertical="center" wrapText="1"/>
    </xf>
    <xf numFmtId="178" fontId="8" fillId="0" borderId="10" xfId="0" applyNumberFormat="1" applyFont="1" applyFill="1" applyBorder="1" applyAlignment="1">
      <alignment horizontal="center" vertical="center" shrinkToFit="1"/>
    </xf>
    <xf numFmtId="176" fontId="8" fillId="0" borderId="10" xfId="0" applyNumberFormat="1" applyFont="1" applyFill="1" applyBorder="1" applyAlignment="1">
      <alignment vertical="center" shrinkToFit="1"/>
    </xf>
    <xf numFmtId="176" fontId="8" fillId="0" borderId="20" xfId="0" applyNumberFormat="1" applyFont="1" applyFill="1" applyBorder="1" applyAlignment="1">
      <alignment vertical="center" shrinkToFit="1"/>
    </xf>
    <xf numFmtId="177" fontId="8" fillId="0" borderId="13" xfId="10" applyNumberFormat="1" applyFont="1" applyFill="1" applyBorder="1" applyAlignment="1">
      <alignment horizontal="center" vertical="center" shrinkToFit="1"/>
    </xf>
    <xf numFmtId="176" fontId="8" fillId="0" borderId="13" xfId="10" applyNumberFormat="1" applyFont="1" applyFill="1" applyBorder="1" applyAlignment="1">
      <alignment vertical="center" shrinkToFit="1"/>
    </xf>
    <xf numFmtId="176" fontId="8" fillId="0" borderId="43" xfId="10" applyNumberFormat="1" applyFont="1" applyFill="1" applyBorder="1" applyAlignment="1">
      <alignment vertical="center" shrinkToFit="1"/>
    </xf>
    <xf numFmtId="179" fontId="8" fillId="0" borderId="16" xfId="0" applyNumberFormat="1" applyFont="1" applyFill="1" applyBorder="1" applyAlignment="1">
      <alignment vertical="center" shrinkToFit="1"/>
    </xf>
    <xf numFmtId="179" fontId="8" fillId="0" borderId="26" xfId="0" applyNumberFormat="1" applyFont="1" applyFill="1" applyBorder="1" applyAlignment="1">
      <alignment vertical="center" shrinkToFit="1"/>
    </xf>
    <xf numFmtId="179" fontId="8" fillId="0" borderId="18" xfId="0" applyNumberFormat="1" applyFont="1" applyFill="1" applyBorder="1" applyAlignment="1">
      <alignment vertical="center" shrinkToFit="1"/>
    </xf>
    <xf numFmtId="179" fontId="8" fillId="0" borderId="21" xfId="0" applyNumberFormat="1" applyFont="1" applyFill="1" applyBorder="1" applyAlignment="1">
      <alignment vertical="center" shrinkToFit="1"/>
    </xf>
    <xf numFmtId="176" fontId="8" fillId="0" borderId="17" xfId="0" applyNumberFormat="1" applyFont="1" applyFill="1" applyBorder="1" applyAlignment="1">
      <alignment horizontal="right" vertical="center" shrinkToFit="1"/>
    </xf>
    <xf numFmtId="176" fontId="8" fillId="0" borderId="20" xfId="0" applyNumberFormat="1" applyFont="1" applyFill="1" applyBorder="1" applyAlignment="1">
      <alignment horizontal="right" vertical="center" shrinkToFit="1"/>
    </xf>
    <xf numFmtId="176" fontId="8" fillId="0" borderId="3" xfId="0" applyNumberFormat="1" applyFont="1" applyFill="1" applyBorder="1" applyAlignment="1">
      <alignment vertical="center" shrinkToFit="1"/>
    </xf>
    <xf numFmtId="176" fontId="8" fillId="0" borderId="15" xfId="0" applyNumberFormat="1" applyFont="1" applyFill="1" applyBorder="1" applyAlignment="1">
      <alignment vertical="center" shrinkToFit="1"/>
    </xf>
    <xf numFmtId="176" fontId="8" fillId="0" borderId="10" xfId="0" applyNumberFormat="1" applyFont="1" applyFill="1" applyBorder="1" applyAlignment="1">
      <alignment horizontal="right" vertical="center" shrinkToFit="1"/>
    </xf>
    <xf numFmtId="176" fontId="8" fillId="0" borderId="19" xfId="0" applyNumberFormat="1" applyFont="1" applyBorder="1" applyAlignment="1">
      <alignment vertical="center" shrinkToFit="1"/>
    </xf>
    <xf numFmtId="176" fontId="8" fillId="0" borderId="23" xfId="0" applyNumberFormat="1" applyFont="1" applyBorder="1" applyAlignment="1">
      <alignment vertical="center" shrinkToFit="1"/>
    </xf>
    <xf numFmtId="176" fontId="8" fillId="0" borderId="20" xfId="0" applyNumberFormat="1" applyFont="1" applyBorder="1" applyAlignment="1">
      <alignment vertical="center" shrinkToFit="1"/>
    </xf>
    <xf numFmtId="178" fontId="8" fillId="0" borderId="10" xfId="0" applyNumberFormat="1" applyFont="1" applyFill="1" applyBorder="1" applyAlignment="1">
      <alignment vertical="center" shrinkToFit="1"/>
    </xf>
    <xf numFmtId="178" fontId="8" fillId="0" borderId="13" xfId="10" applyNumberFormat="1" applyFont="1" applyFill="1" applyBorder="1" applyAlignment="1">
      <alignment vertical="center" shrinkToFit="1"/>
    </xf>
    <xf numFmtId="178" fontId="8" fillId="0" borderId="26" xfId="0" applyNumberFormat="1" applyFont="1" applyFill="1" applyBorder="1" applyAlignment="1">
      <alignment vertical="center" shrinkToFit="1"/>
    </xf>
    <xf numFmtId="178" fontId="8" fillId="0" borderId="3" xfId="0" applyNumberFormat="1" applyFont="1" applyFill="1" applyBorder="1" applyAlignment="1">
      <alignment vertical="center" shrinkToFit="1"/>
    </xf>
    <xf numFmtId="178" fontId="8" fillId="0" borderId="15" xfId="0" applyNumberFormat="1" applyFont="1" applyFill="1" applyBorder="1" applyAlignment="1">
      <alignment vertical="center" shrinkToFit="1"/>
    </xf>
    <xf numFmtId="178" fontId="8" fillId="0" borderId="7" xfId="0" applyNumberFormat="1" applyFont="1" applyFill="1" applyBorder="1" applyAlignment="1">
      <alignment vertical="center" shrinkToFit="1"/>
    </xf>
    <xf numFmtId="178" fontId="8" fillId="0" borderId="17" xfId="0" applyNumberFormat="1" applyFont="1" applyFill="1" applyBorder="1" applyAlignment="1">
      <alignment vertical="center" shrinkToFit="1"/>
    </xf>
    <xf numFmtId="178" fontId="8" fillId="0" borderId="19" xfId="0" applyNumberFormat="1" applyFont="1" applyFill="1" applyBorder="1" applyAlignment="1">
      <alignment vertical="center" shrinkToFit="1"/>
    </xf>
    <xf numFmtId="178" fontId="8" fillId="0" borderId="23" xfId="0" applyNumberFormat="1" applyFont="1" applyFill="1" applyBorder="1" applyAlignment="1">
      <alignment vertical="center" shrinkToFit="1"/>
    </xf>
    <xf numFmtId="178" fontId="8" fillId="0" borderId="44" xfId="0" applyNumberFormat="1" applyFont="1" applyFill="1" applyBorder="1" applyAlignment="1">
      <alignment vertical="center" shrinkToFit="1"/>
    </xf>
    <xf numFmtId="178" fontId="8" fillId="0" borderId="8" xfId="0" applyNumberFormat="1" applyFont="1" applyFill="1" applyBorder="1" applyAlignment="1">
      <alignment vertical="center" shrinkToFit="1"/>
    </xf>
    <xf numFmtId="186" fontId="16" fillId="0" borderId="0" xfId="13" applyNumberFormat="1" applyFont="1" applyAlignment="1">
      <alignment horizontal="center" vertical="center"/>
    </xf>
    <xf numFmtId="186" fontId="16" fillId="0" borderId="0" xfId="13" applyNumberFormat="1" applyFont="1" applyAlignment="1">
      <alignment horizontal="center" vertical="center"/>
    </xf>
    <xf numFmtId="176" fontId="9" fillId="0" borderId="14" xfId="14" applyNumberFormat="1" applyFont="1" applyFill="1" applyBorder="1" applyAlignment="1">
      <alignment horizontal="center"/>
    </xf>
    <xf numFmtId="176" fontId="9" fillId="0" borderId="0" xfId="14" applyNumberFormat="1" applyFont="1" applyFill="1" applyBorder="1" applyAlignment="1">
      <alignment horizontal="center"/>
    </xf>
    <xf numFmtId="0" fontId="8" fillId="0" borderId="21" xfId="0" applyNumberFormat="1" applyFont="1" applyFill="1" applyBorder="1" applyAlignment="1">
      <alignment horizontal="center" vertical="center" shrinkToFit="1"/>
    </xf>
    <xf numFmtId="0" fontId="8" fillId="0" borderId="15" xfId="0" applyNumberFormat="1" applyFont="1" applyFill="1" applyBorder="1" applyAlignment="1">
      <alignment horizontal="center" vertical="center" shrinkToFit="1"/>
    </xf>
    <xf numFmtId="0" fontId="8" fillId="0" borderId="16" xfId="0" applyNumberFormat="1" applyFont="1" applyFill="1" applyBorder="1" applyAlignment="1">
      <alignment horizontal="center" vertical="center" shrinkToFit="1"/>
    </xf>
    <xf numFmtId="0" fontId="8" fillId="0" borderId="26" xfId="0" applyNumberFormat="1" applyFont="1" applyFill="1" applyBorder="1" applyAlignment="1">
      <alignment horizontal="center" vertical="center" shrinkToFit="1"/>
    </xf>
    <xf numFmtId="0" fontId="7" fillId="0" borderId="0" xfId="0" applyFont="1" applyFill="1" applyBorder="1" applyAlignment="1">
      <alignment horizontal="center" vertical="center" shrinkToFit="1"/>
    </xf>
    <xf numFmtId="0" fontId="8" fillId="0" borderId="40" xfId="0" applyNumberFormat="1" applyFont="1" applyFill="1" applyBorder="1" applyAlignment="1">
      <alignment horizontal="center" vertical="center" shrinkToFit="1"/>
    </xf>
    <xf numFmtId="0" fontId="0" fillId="0" borderId="12" xfId="0" applyBorder="1"/>
    <xf numFmtId="0" fontId="0" fillId="0" borderId="47" xfId="0" applyBorder="1"/>
    <xf numFmtId="0" fontId="8" fillId="0" borderId="9" xfId="0" applyNumberFormat="1" applyFont="1" applyFill="1" applyBorder="1" applyAlignment="1">
      <alignment horizontal="center" vertical="center" shrinkToFit="1"/>
    </xf>
    <xf numFmtId="0" fontId="8" fillId="0" borderId="10" xfId="0" applyNumberFormat="1" applyFont="1" applyFill="1" applyBorder="1" applyAlignment="1">
      <alignment horizontal="center" vertical="center" shrinkToFit="1"/>
    </xf>
    <xf numFmtId="0" fontId="8" fillId="0" borderId="18" xfId="0" applyFont="1" applyBorder="1" applyAlignment="1">
      <alignment horizontal="center" shrinkToFit="1"/>
    </xf>
    <xf numFmtId="0" fontId="8" fillId="0" borderId="21" xfId="0" applyFont="1" applyBorder="1" applyAlignment="1">
      <alignment horizontal="center" shrinkToFit="1"/>
    </xf>
    <xf numFmtId="0" fontId="8" fillId="0" borderId="3" xfId="0" applyNumberFormat="1" applyFont="1" applyBorder="1" applyAlignment="1">
      <alignment horizontal="center" shrinkToFit="1"/>
    </xf>
    <xf numFmtId="0" fontId="8" fillId="0" borderId="15" xfId="0" applyNumberFormat="1" applyFont="1" applyBorder="1" applyAlignment="1">
      <alignment horizontal="center" shrinkToFit="1"/>
    </xf>
    <xf numFmtId="0" fontId="8" fillId="0" borderId="18" xfId="0" applyNumberFormat="1" applyFont="1" applyFill="1" applyBorder="1" applyAlignment="1">
      <alignment horizontal="center" vertical="center" shrinkToFit="1"/>
    </xf>
    <xf numFmtId="0" fontId="8" fillId="0" borderId="3" xfId="0" applyNumberFormat="1" applyFont="1" applyFill="1" applyBorder="1" applyAlignment="1">
      <alignment horizontal="center" vertical="center" shrinkToFit="1"/>
    </xf>
    <xf numFmtId="179" fontId="8" fillId="0" borderId="45" xfId="0" applyNumberFormat="1" applyFont="1" applyFill="1" applyBorder="1" applyAlignment="1">
      <alignment horizontal="center" vertical="center" wrapText="1"/>
    </xf>
    <xf numFmtId="179" fontId="8" fillId="0" borderId="46" xfId="0" applyNumberFormat="1" applyFont="1" applyFill="1" applyBorder="1" applyAlignment="1">
      <alignment horizontal="center" vertical="center" wrapText="1"/>
    </xf>
    <xf numFmtId="184" fontId="8" fillId="0" borderId="4" xfId="0" applyNumberFormat="1" applyFont="1" applyFill="1" applyBorder="1" applyAlignment="1">
      <alignment horizontal="center" vertical="center" wrapText="1"/>
    </xf>
    <xf numFmtId="184" fontId="8" fillId="0" borderId="5" xfId="0" applyNumberFormat="1" applyFont="1" applyFill="1" applyBorder="1" applyAlignment="1">
      <alignment horizontal="center" vertical="center" wrapText="1"/>
    </xf>
    <xf numFmtId="184" fontId="8" fillId="0" borderId="45" xfId="0" applyNumberFormat="1" applyFont="1" applyFill="1" applyBorder="1" applyAlignment="1">
      <alignment horizontal="center" vertical="center" wrapText="1"/>
    </xf>
    <xf numFmtId="184" fontId="8" fillId="0" borderId="46" xfId="0" applyNumberFormat="1" applyFont="1" applyFill="1" applyBorder="1" applyAlignment="1">
      <alignment horizontal="center" vertical="center" wrapText="1"/>
    </xf>
    <xf numFmtId="184" fontId="8" fillId="0" borderId="56" xfId="0" applyNumberFormat="1" applyFont="1" applyFill="1" applyBorder="1" applyAlignment="1">
      <alignment horizontal="center" vertical="center" wrapText="1"/>
    </xf>
    <xf numFmtId="184" fontId="8" fillId="0" borderId="57" xfId="0" applyNumberFormat="1" applyFont="1" applyFill="1" applyBorder="1" applyAlignment="1">
      <alignment horizontal="center" vertical="center" wrapText="1"/>
    </xf>
    <xf numFmtId="184" fontId="8" fillId="0" borderId="11" xfId="0" applyNumberFormat="1" applyFont="1" applyFill="1" applyBorder="1" applyAlignment="1">
      <alignment horizontal="center" vertical="center" wrapText="1"/>
    </xf>
    <xf numFmtId="179" fontId="8" fillId="0" borderId="58" xfId="0" applyNumberFormat="1" applyFont="1" applyFill="1" applyBorder="1" applyAlignment="1">
      <alignment horizontal="center" vertical="center" wrapText="1"/>
    </xf>
    <xf numFmtId="179" fontId="8" fillId="0" borderId="54" xfId="0" applyNumberFormat="1" applyFont="1" applyFill="1" applyBorder="1" applyAlignment="1">
      <alignment horizontal="center" vertical="center" shrinkToFit="1"/>
    </xf>
    <xf numFmtId="179" fontId="8" fillId="0" borderId="58" xfId="0" applyNumberFormat="1" applyFont="1" applyFill="1" applyBorder="1" applyAlignment="1">
      <alignment horizontal="center" vertical="center" shrinkToFit="1"/>
    </xf>
    <xf numFmtId="0" fontId="8" fillId="0" borderId="54" xfId="0" applyNumberFormat="1" applyFont="1" applyFill="1" applyBorder="1" applyAlignment="1">
      <alignment horizontal="center" vertical="center" shrinkToFit="1"/>
    </xf>
    <xf numFmtId="0" fontId="8" fillId="0" borderId="55" xfId="0" applyNumberFormat="1" applyFont="1" applyFill="1" applyBorder="1" applyAlignment="1">
      <alignment horizontal="center" vertical="center" shrinkToFit="1"/>
    </xf>
    <xf numFmtId="0" fontId="8" fillId="0" borderId="58" xfId="0" applyNumberFormat="1" applyFont="1" applyFill="1" applyBorder="1" applyAlignment="1">
      <alignment horizontal="center" vertical="center" shrinkToFit="1"/>
    </xf>
    <xf numFmtId="179" fontId="8" fillId="0" borderId="54" xfId="0" applyNumberFormat="1" applyFont="1" applyFill="1" applyBorder="1" applyAlignment="1">
      <alignment horizontal="center" vertical="center" wrapText="1"/>
    </xf>
    <xf numFmtId="184" fontId="8" fillId="0" borderId="18" xfId="0" applyNumberFormat="1" applyFont="1" applyFill="1" applyBorder="1" applyAlignment="1">
      <alignment horizontal="center" vertical="center" shrinkToFit="1"/>
    </xf>
    <xf numFmtId="184" fontId="8" fillId="0" borderId="19" xfId="0" applyNumberFormat="1" applyFont="1" applyFill="1" applyBorder="1" applyAlignment="1">
      <alignment horizontal="center" vertical="center" shrinkToFit="1"/>
    </xf>
    <xf numFmtId="0" fontId="8" fillId="0" borderId="48" xfId="0" applyNumberFormat="1" applyFont="1" applyFill="1" applyBorder="1" applyAlignment="1">
      <alignment horizontal="center" vertical="center" shrinkToFit="1"/>
    </xf>
    <xf numFmtId="0" fontId="8" fillId="0" borderId="49" xfId="0" applyNumberFormat="1" applyFont="1" applyFill="1" applyBorder="1" applyAlignment="1">
      <alignment horizontal="center" vertical="center" shrinkToFit="1"/>
    </xf>
    <xf numFmtId="0" fontId="8" fillId="0" borderId="50" xfId="0" applyNumberFormat="1" applyFont="1" applyFill="1" applyBorder="1" applyAlignment="1">
      <alignment horizontal="center" vertical="center" shrinkToFit="1"/>
    </xf>
    <xf numFmtId="0" fontId="8" fillId="0" borderId="51" xfId="0" applyNumberFormat="1" applyFont="1" applyFill="1" applyBorder="1" applyAlignment="1">
      <alignment horizontal="center" vertical="center" shrinkToFit="1"/>
    </xf>
    <xf numFmtId="0" fontId="8" fillId="0" borderId="52" xfId="0" applyNumberFormat="1" applyFont="1" applyFill="1" applyBorder="1" applyAlignment="1">
      <alignment horizontal="center" vertical="center" shrinkToFit="1"/>
    </xf>
    <xf numFmtId="0" fontId="8" fillId="0" borderId="53" xfId="0" applyNumberFormat="1" applyFont="1" applyFill="1" applyBorder="1" applyAlignment="1">
      <alignment horizontal="center" vertical="center" shrinkToFit="1"/>
    </xf>
    <xf numFmtId="184" fontId="8" fillId="0" borderId="54" xfId="0" applyNumberFormat="1" applyFont="1" applyFill="1" applyBorder="1" applyAlignment="1">
      <alignment horizontal="center" vertical="center" wrapText="1"/>
    </xf>
    <xf numFmtId="184" fontId="8" fillId="0" borderId="55" xfId="0" applyNumberFormat="1" applyFont="1" applyFill="1" applyBorder="1" applyAlignment="1">
      <alignment horizontal="center" vertical="center" wrapText="1"/>
    </xf>
    <xf numFmtId="0" fontId="5" fillId="0" borderId="13" xfId="13" applyBorder="1" applyAlignment="1">
      <alignment horizontal="center" vertical="center"/>
    </xf>
    <xf numFmtId="0" fontId="5" fillId="0" borderId="31" xfId="13" applyBorder="1" applyAlignment="1">
      <alignment horizontal="center" vertical="center"/>
    </xf>
    <xf numFmtId="0" fontId="5" fillId="0" borderId="33" xfId="13" applyBorder="1" applyAlignment="1">
      <alignment horizontal="center" vertical="center" wrapText="1"/>
    </xf>
    <xf numFmtId="0" fontId="5" fillId="0" borderId="61" xfId="13" applyBorder="1" applyAlignment="1">
      <alignment horizontal="center" vertical="center" wrapText="1"/>
    </xf>
    <xf numFmtId="0" fontId="12" fillId="0" borderId="59" xfId="13" applyFont="1" applyBorder="1">
      <alignment vertical="center"/>
    </xf>
    <xf numFmtId="0" fontId="12" fillId="0" borderId="36" xfId="13" applyFont="1" applyBorder="1">
      <alignment vertical="center"/>
    </xf>
    <xf numFmtId="0" fontId="12" fillId="0" borderId="60" xfId="13" applyFont="1" applyBorder="1">
      <alignment vertical="center"/>
    </xf>
    <xf numFmtId="0" fontId="12" fillId="0" borderId="42" xfId="13" applyFont="1" applyBorder="1">
      <alignment vertical="center"/>
    </xf>
    <xf numFmtId="0" fontId="12" fillId="0" borderId="36" xfId="13" applyFont="1" applyBorder="1" applyAlignment="1">
      <alignment vertical="center" wrapText="1"/>
    </xf>
    <xf numFmtId="0" fontId="12" fillId="0" borderId="42" xfId="13" applyFont="1" applyBorder="1" applyAlignment="1">
      <alignment vertical="center" wrapText="1"/>
    </xf>
    <xf numFmtId="0" fontId="16" fillId="0" borderId="42" xfId="13" applyFont="1" applyBorder="1" applyAlignment="1">
      <alignment horizontal="center" vertical="center"/>
    </xf>
    <xf numFmtId="0" fontId="5" fillId="0" borderId="16" xfId="13" applyBorder="1" applyAlignment="1">
      <alignment horizontal="center" vertical="center" wrapText="1"/>
    </xf>
    <xf numFmtId="0" fontId="5" fillId="0" borderId="18" xfId="13" applyBorder="1" applyAlignment="1">
      <alignment horizontal="center" vertical="center"/>
    </xf>
    <xf numFmtId="0" fontId="5" fillId="0" borderId="21" xfId="13" applyBorder="1" applyAlignment="1">
      <alignment horizontal="center" vertical="center"/>
    </xf>
    <xf numFmtId="0" fontId="5" fillId="0" borderId="41" xfId="13" applyBorder="1" applyAlignment="1">
      <alignment horizontal="center" vertical="center" wrapText="1"/>
    </xf>
    <xf numFmtId="0" fontId="5" fillId="0" borderId="13" xfId="13" applyBorder="1" applyAlignment="1">
      <alignment horizontal="center" vertical="center" wrapText="1"/>
    </xf>
    <xf numFmtId="0" fontId="5" fillId="0" borderId="31" xfId="13" applyBorder="1" applyAlignment="1">
      <alignment horizontal="center" vertical="center" wrapText="1"/>
    </xf>
    <xf numFmtId="0" fontId="5" fillId="0" borderId="26" xfId="13" applyBorder="1" applyAlignment="1">
      <alignment horizontal="center" vertical="center"/>
    </xf>
    <xf numFmtId="0" fontId="5" fillId="0" borderId="3" xfId="13" applyBorder="1" applyAlignment="1">
      <alignment horizontal="center" vertical="center"/>
    </xf>
    <xf numFmtId="0" fontId="5" fillId="0" borderId="15" xfId="13" applyBorder="1" applyAlignment="1">
      <alignment horizontal="center" vertical="center"/>
    </xf>
    <xf numFmtId="0" fontId="5" fillId="0" borderId="26" xfId="13" applyBorder="1" applyAlignment="1">
      <alignment horizontal="center" vertical="center" wrapText="1"/>
    </xf>
    <xf numFmtId="0" fontId="5" fillId="0" borderId="3" xfId="13" applyBorder="1" applyAlignment="1">
      <alignment horizontal="center" vertical="center" wrapText="1"/>
    </xf>
    <xf numFmtId="0" fontId="5" fillId="0" borderId="15" xfId="13" applyBorder="1" applyAlignment="1">
      <alignment horizontal="center" vertical="center" wrapText="1"/>
    </xf>
    <xf numFmtId="0" fontId="5" fillId="0" borderId="17" xfId="13" applyBorder="1" applyAlignment="1">
      <alignment horizontal="center" vertical="center"/>
    </xf>
    <xf numFmtId="0" fontId="12" fillId="0" borderId="0" xfId="13" applyFont="1" applyBorder="1" applyAlignment="1">
      <alignment vertical="center" wrapText="1"/>
    </xf>
    <xf numFmtId="0" fontId="12" fillId="0" borderId="14" xfId="13" applyFont="1" applyBorder="1">
      <alignment vertical="center"/>
    </xf>
    <xf numFmtId="0" fontId="12" fillId="0" borderId="0" xfId="13" applyFont="1" applyBorder="1">
      <alignment vertical="center"/>
    </xf>
    <xf numFmtId="0" fontId="5" fillId="0" borderId="59" xfId="13" applyBorder="1" applyAlignment="1">
      <alignment horizontal="center" vertical="center"/>
    </xf>
    <xf numFmtId="0" fontId="5" fillId="0" borderId="14" xfId="13" applyBorder="1" applyAlignment="1">
      <alignment horizontal="center" vertical="center"/>
    </xf>
    <xf numFmtId="0" fontId="5" fillId="0" borderId="60" xfId="13" applyBorder="1" applyAlignment="1">
      <alignment horizontal="center" vertical="center"/>
    </xf>
  </cellXfs>
  <cellStyles count="18">
    <cellStyle name="standard" xfId="1" xr:uid="{00000000-0005-0000-0000-000000000000}"/>
    <cellStyle name="その他" xfId="2" xr:uid="{00000000-0005-0000-0000-000001000000}"/>
    <cellStyle name="ハイパーリンク 2" xfId="17" xr:uid="{00000000-0005-0000-0000-000002000000}"/>
    <cellStyle name="ヘッダー" xfId="3" xr:uid="{00000000-0005-0000-0000-000003000000}"/>
    <cellStyle name="金額" xfId="4" xr:uid="{00000000-0005-0000-0000-000004000000}"/>
    <cellStyle name="罫線" xfId="5" xr:uid="{00000000-0005-0000-0000-000005000000}"/>
    <cellStyle name="警察署" xfId="6" xr:uid="{00000000-0005-0000-0000-000006000000}"/>
    <cellStyle name="桁区切り" xfId="7" builtinId="6"/>
    <cellStyle name="合計" xfId="8" xr:uid="{00000000-0005-0000-0000-000008000000}"/>
    <cellStyle name="場所" xfId="9" xr:uid="{00000000-0005-0000-0000-000009000000}"/>
    <cellStyle name="撤去" xfId="10" xr:uid="{00000000-0005-0000-0000-00000A000000}"/>
    <cellStyle name="日付" xfId="11" xr:uid="{00000000-0005-0000-0000-00000B000000}"/>
    <cellStyle name="標準" xfId="0" builtinId="0"/>
    <cellStyle name="標準 2" xfId="12" xr:uid="{00000000-0005-0000-0000-00000D000000}"/>
    <cellStyle name="標準 3" xfId="13" xr:uid="{00000000-0005-0000-0000-00000E000000}"/>
    <cellStyle name="標準 4" xfId="16" xr:uid="{00000000-0005-0000-0000-00000F000000}"/>
    <cellStyle name="標準_１３年度単価の改正２" xfId="14" xr:uid="{00000000-0005-0000-0000-000010000000}"/>
    <cellStyle name="未定義" xfId="15" xr:uid="{00000000-0005-0000-0000-000011000000}"/>
  </cellStyles>
  <dxfs count="6">
    <dxf>
      <font>
        <strike val="0"/>
        <color theme="0"/>
      </font>
    </dxf>
    <dxf>
      <font>
        <strike val="0"/>
        <color theme="0"/>
      </font>
    </dxf>
    <dxf>
      <font>
        <strike val="0"/>
        <color theme="0"/>
      </font>
    </dxf>
    <dxf>
      <font>
        <strike val="0"/>
        <color theme="0"/>
      </font>
    </dxf>
    <dxf>
      <fill>
        <patternFill>
          <bgColor indexed="55"/>
        </patternFill>
      </fill>
    </dxf>
    <dxf>
      <fill>
        <patternFill>
          <bgColor indexed="5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0</xdr:col>
      <xdr:colOff>1352550</xdr:colOff>
      <xdr:row>4</xdr:row>
      <xdr:rowOff>24765</xdr:rowOff>
    </xdr:from>
    <xdr:ext cx="530915" cy="242374"/>
    <xdr:sp macro="" textlink="">
      <xdr:nvSpPr>
        <xdr:cNvPr id="5" name="テキスト ボックス 4">
          <a:extLst>
            <a:ext uri="{FF2B5EF4-FFF2-40B4-BE49-F238E27FC236}">
              <a16:creationId xmlns:a16="http://schemas.microsoft.com/office/drawing/2014/main" id="{441B6646-DFE7-4132-A5DB-2AA8EBF47402}"/>
            </a:ext>
          </a:extLst>
        </xdr:cNvPr>
        <xdr:cNvSpPr txBox="1"/>
      </xdr:nvSpPr>
      <xdr:spPr>
        <a:xfrm>
          <a:off x="1352550" y="853440"/>
          <a:ext cx="530915"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警察署</a:t>
          </a:r>
        </a:p>
      </xdr:txBody>
    </xdr:sp>
    <xdr:clientData/>
  </xdr:oneCellAnchor>
  <xdr:oneCellAnchor>
    <xdr:from>
      <xdr:col>0</xdr:col>
      <xdr:colOff>97155</xdr:colOff>
      <xdr:row>4</xdr:row>
      <xdr:rowOff>95250</xdr:rowOff>
    </xdr:from>
    <xdr:ext cx="415498" cy="242374"/>
    <xdr:sp macro="" textlink="">
      <xdr:nvSpPr>
        <xdr:cNvPr id="6" name="テキスト ボックス 5">
          <a:extLst>
            <a:ext uri="{FF2B5EF4-FFF2-40B4-BE49-F238E27FC236}">
              <a16:creationId xmlns:a16="http://schemas.microsoft.com/office/drawing/2014/main" id="{AD4477FD-4D8E-4155-AC48-310081A4DA0B}"/>
            </a:ext>
          </a:extLst>
        </xdr:cNvPr>
        <xdr:cNvSpPr txBox="1"/>
      </xdr:nvSpPr>
      <xdr:spPr>
        <a:xfrm>
          <a:off x="97155" y="923925"/>
          <a:ext cx="41549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区分</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42"/>
  <sheetViews>
    <sheetView showZeros="0" tabSelected="1" view="pageBreakPreview" zoomScaleNormal="100" zoomScaleSheetLayoutView="100" workbookViewId="0">
      <selection activeCell="A3" sqref="A3"/>
    </sheetView>
  </sheetViews>
  <sheetFormatPr defaultColWidth="9" defaultRowHeight="10.8"/>
  <cols>
    <col min="1" max="1" width="34.109375" style="46" customWidth="1"/>
    <col min="2" max="2" width="8.77734375" style="47" hidden="1" customWidth="1"/>
    <col min="3" max="3" width="12.21875" style="46" hidden="1" customWidth="1"/>
    <col min="4" max="4" width="14.77734375" style="48" customWidth="1"/>
    <col min="5" max="6" width="8.6640625" style="49" customWidth="1"/>
    <col min="7" max="7" width="9.21875" style="45" customWidth="1"/>
    <col min="8" max="8" width="14.44140625" style="45" customWidth="1"/>
    <col min="9" max="9" width="10.77734375" style="45" hidden="1" customWidth="1"/>
    <col min="10" max="10" width="12.88671875" style="4" customWidth="1"/>
    <col min="11" max="11" width="17" style="23" customWidth="1"/>
    <col min="12" max="12" width="7.44140625" style="4" customWidth="1"/>
    <col min="13" max="13" width="9.6640625" style="23" customWidth="1"/>
    <col min="14" max="14" width="17.33203125" style="4" bestFit="1" customWidth="1"/>
    <col min="15" max="15" width="10.33203125" style="4" bestFit="1" customWidth="1"/>
    <col min="16" max="16" width="9.44140625" style="4" bestFit="1" customWidth="1"/>
    <col min="17" max="17" width="12.6640625" style="4" bestFit="1" customWidth="1"/>
    <col min="18" max="18" width="13.44140625" style="4" customWidth="1"/>
    <col min="19" max="16384" width="9" style="4"/>
  </cols>
  <sheetData>
    <row r="1" spans="1:15" ht="33.75" customHeight="1">
      <c r="A1" s="173" t="s">
        <v>43</v>
      </c>
      <c r="B1" s="173"/>
      <c r="C1" s="173"/>
      <c r="D1" s="173"/>
      <c r="E1" s="173"/>
      <c r="F1" s="173"/>
      <c r="G1" s="173"/>
      <c r="H1" s="173"/>
      <c r="I1" s="173"/>
      <c r="J1" s="2"/>
      <c r="K1" s="2"/>
      <c r="L1" s="2"/>
      <c r="M1" s="2"/>
      <c r="N1" s="3"/>
      <c r="O1" s="3"/>
    </row>
    <row r="2" spans="1:15" ht="13.2">
      <c r="A2" s="5"/>
      <c r="B2" s="6"/>
      <c r="C2" s="6"/>
      <c r="D2" s="6"/>
      <c r="E2" s="7"/>
      <c r="F2" s="7"/>
      <c r="G2" s="1"/>
      <c r="H2" s="1" t="s">
        <v>554</v>
      </c>
      <c r="I2" s="1"/>
      <c r="J2" s="8"/>
      <c r="K2" s="8"/>
      <c r="L2" s="8"/>
      <c r="M2" s="8"/>
      <c r="N2" s="3"/>
      <c r="O2" s="9"/>
    </row>
    <row r="3" spans="1:15" ht="13.2">
      <c r="A3" s="5"/>
      <c r="B3" s="10"/>
      <c r="C3" s="10"/>
      <c r="D3" s="10"/>
      <c r="E3" s="7"/>
      <c r="F3" s="7"/>
      <c r="G3" s="11"/>
      <c r="H3" s="11" t="s">
        <v>44</v>
      </c>
      <c r="I3" s="11"/>
      <c r="J3" s="8"/>
      <c r="K3" s="8"/>
      <c r="L3" s="8"/>
      <c r="M3" s="8"/>
      <c r="N3" s="3"/>
      <c r="O3" s="9"/>
    </row>
    <row r="4" spans="1:15" ht="4.5" customHeight="1" thickBot="1">
      <c r="A4" s="12"/>
      <c r="B4" s="13"/>
      <c r="C4" s="12"/>
      <c r="D4" s="13"/>
      <c r="E4" s="14"/>
      <c r="F4" s="14"/>
      <c r="G4" s="15"/>
      <c r="H4" s="16"/>
      <c r="I4" s="16"/>
      <c r="J4" s="8"/>
      <c r="K4" s="8"/>
      <c r="L4" s="8"/>
      <c r="M4" s="8"/>
      <c r="N4" s="3"/>
      <c r="O4" s="9"/>
    </row>
    <row r="5" spans="1:15" ht="16.5" customHeight="1" thickBot="1">
      <c r="A5" s="17" t="s">
        <v>0</v>
      </c>
      <c r="B5" s="18" t="s">
        <v>1</v>
      </c>
      <c r="C5" s="19" t="s">
        <v>2</v>
      </c>
      <c r="D5" s="18" t="s">
        <v>3</v>
      </c>
      <c r="E5" s="20" t="s">
        <v>4</v>
      </c>
      <c r="F5" s="20" t="s">
        <v>5</v>
      </c>
      <c r="G5" s="21" t="s">
        <v>6</v>
      </c>
      <c r="H5" s="22" t="s">
        <v>7</v>
      </c>
      <c r="I5" s="102" t="s">
        <v>8</v>
      </c>
    </row>
    <row r="6" spans="1:15" s="29" customFormat="1" ht="12.75" customHeight="1">
      <c r="A6" s="24" t="s">
        <v>82</v>
      </c>
      <c r="B6" s="25">
        <v>45</v>
      </c>
      <c r="C6" s="26"/>
      <c r="D6" s="27" t="s">
        <v>83</v>
      </c>
      <c r="E6" s="154">
        <v>1827</v>
      </c>
      <c r="F6" s="136" t="s">
        <v>84</v>
      </c>
      <c r="G6" s="137"/>
      <c r="H6" s="138"/>
      <c r="I6" s="28"/>
    </row>
    <row r="7" spans="1:15" s="29" customFormat="1" ht="12.75" customHeight="1">
      <c r="A7" s="24" t="s">
        <v>85</v>
      </c>
      <c r="B7" s="25">
        <v>30</v>
      </c>
      <c r="C7" s="26"/>
      <c r="D7" s="27" t="s">
        <v>83</v>
      </c>
      <c r="E7" s="154">
        <v>83.4</v>
      </c>
      <c r="F7" s="36" t="s">
        <v>84</v>
      </c>
      <c r="G7" s="137"/>
      <c r="H7" s="138"/>
      <c r="I7" s="105" t="str">
        <f>IF(SUM(H7:H7)=0,"",SUM(H7:H7))</f>
        <v/>
      </c>
    </row>
    <row r="8" spans="1:15" s="29" customFormat="1" ht="12.75" customHeight="1">
      <c r="A8" s="24" t="s">
        <v>86</v>
      </c>
      <c r="B8" s="25">
        <v>15</v>
      </c>
      <c r="C8" s="26"/>
      <c r="D8" s="27" t="s">
        <v>83</v>
      </c>
      <c r="E8" s="154">
        <v>2678</v>
      </c>
      <c r="F8" s="36" t="s">
        <v>84</v>
      </c>
      <c r="G8" s="137"/>
      <c r="H8" s="138"/>
      <c r="I8" s="105" t="str">
        <f t="shared" ref="I8:I11" si="0">IF(SUM(H8:H8)=0,"",SUM(H8:H8))</f>
        <v/>
      </c>
    </row>
    <row r="9" spans="1:15" s="29" customFormat="1" ht="12.75" customHeight="1">
      <c r="A9" s="24"/>
      <c r="B9" s="25"/>
      <c r="C9" s="26"/>
      <c r="D9" s="27" t="s">
        <v>87</v>
      </c>
      <c r="E9" s="154">
        <v>1228.5</v>
      </c>
      <c r="F9" s="36" t="s">
        <v>84</v>
      </c>
      <c r="G9" s="137"/>
      <c r="H9" s="138"/>
      <c r="I9" s="105" t="str">
        <f t="shared" si="0"/>
        <v/>
      </c>
    </row>
    <row r="10" spans="1:15" s="29" customFormat="1" ht="12.75" customHeight="1">
      <c r="A10" s="24" t="s">
        <v>88</v>
      </c>
      <c r="B10" s="25"/>
      <c r="C10" s="26"/>
      <c r="D10" s="27" t="s">
        <v>83</v>
      </c>
      <c r="E10" s="154">
        <v>975</v>
      </c>
      <c r="F10" s="36" t="s">
        <v>84</v>
      </c>
      <c r="G10" s="137"/>
      <c r="H10" s="138"/>
      <c r="I10" s="105" t="str">
        <f t="shared" si="0"/>
        <v/>
      </c>
    </row>
    <row r="11" spans="1:15" s="29" customFormat="1" ht="12.75" customHeight="1">
      <c r="A11" s="24"/>
      <c r="B11" s="25"/>
      <c r="C11" s="26"/>
      <c r="D11" s="27" t="s">
        <v>87</v>
      </c>
      <c r="E11" s="154">
        <v>67</v>
      </c>
      <c r="F11" s="36" t="s">
        <v>84</v>
      </c>
      <c r="G11" s="137"/>
      <c r="H11" s="138"/>
      <c r="I11" s="105" t="str">
        <f t="shared" si="0"/>
        <v/>
      </c>
    </row>
    <row r="12" spans="1:15" s="29" customFormat="1" ht="12.75" customHeight="1" thickBot="1">
      <c r="A12" s="31" t="s">
        <v>89</v>
      </c>
      <c r="B12" s="32"/>
      <c r="C12" s="33"/>
      <c r="D12" s="33"/>
      <c r="E12" s="155">
        <v>3395.6</v>
      </c>
      <c r="F12" s="139" t="s">
        <v>84</v>
      </c>
      <c r="G12" s="140"/>
      <c r="H12" s="141"/>
      <c r="I12" s="105"/>
      <c r="L12" s="30"/>
    </row>
    <row r="13" spans="1:15" s="34" customFormat="1" ht="14.25" customHeight="1" thickBot="1">
      <c r="A13" s="171" t="s">
        <v>9</v>
      </c>
      <c r="B13" s="172"/>
      <c r="C13" s="172"/>
      <c r="D13" s="172"/>
      <c r="E13" s="172"/>
      <c r="F13" s="172"/>
      <c r="G13" s="172"/>
      <c r="H13" s="146">
        <f>ROUNDUP(SUM(H6:H12),0)</f>
        <v>0</v>
      </c>
      <c r="I13" s="106">
        <f>SUM(I7:I12)</f>
        <v>0</v>
      </c>
      <c r="L13" s="35"/>
    </row>
    <row r="14" spans="1:15" s="34" customFormat="1" ht="13.2">
      <c r="A14" s="174" t="s">
        <v>80</v>
      </c>
      <c r="B14" s="36"/>
      <c r="C14" s="36"/>
      <c r="D14" s="120" t="s">
        <v>10</v>
      </c>
      <c r="E14" s="148">
        <v>2</v>
      </c>
      <c r="F14" s="36" t="s">
        <v>11</v>
      </c>
      <c r="G14" s="150"/>
      <c r="H14" s="147"/>
      <c r="I14" s="107"/>
      <c r="J14" s="167"/>
      <c r="K14" s="168"/>
      <c r="L14" s="37"/>
      <c r="M14" s="38"/>
      <c r="N14" s="39"/>
    </row>
    <row r="15" spans="1:15" s="34" customFormat="1" ht="13.2">
      <c r="A15" s="175"/>
      <c r="B15" s="36"/>
      <c r="C15" s="36"/>
      <c r="D15" s="120" t="s">
        <v>12</v>
      </c>
      <c r="E15" s="148"/>
      <c r="F15" s="36" t="s">
        <v>11</v>
      </c>
      <c r="G15" s="150"/>
      <c r="H15" s="147"/>
      <c r="I15" s="107"/>
      <c r="J15" s="40"/>
      <c r="K15" s="41"/>
      <c r="L15" s="37"/>
    </row>
    <row r="16" spans="1:15" s="34" customFormat="1" ht="13.2">
      <c r="A16" s="175"/>
      <c r="B16" s="36"/>
      <c r="C16" s="36"/>
      <c r="D16" s="120" t="s">
        <v>75</v>
      </c>
      <c r="E16" s="148">
        <v>42</v>
      </c>
      <c r="F16" s="36" t="s">
        <v>11</v>
      </c>
      <c r="G16" s="150"/>
      <c r="H16" s="147"/>
      <c r="I16" s="107"/>
      <c r="J16" s="42"/>
      <c r="K16" s="43"/>
      <c r="L16" s="37"/>
    </row>
    <row r="17" spans="1:20" s="34" customFormat="1" ht="13.8" thickBot="1">
      <c r="A17" s="176"/>
      <c r="B17" s="36"/>
      <c r="C17" s="36"/>
      <c r="D17" s="121" t="s">
        <v>13</v>
      </c>
      <c r="E17" s="149"/>
      <c r="F17" s="36" t="s">
        <v>11</v>
      </c>
      <c r="G17" s="150"/>
      <c r="H17" s="147"/>
      <c r="I17" s="107"/>
      <c r="J17"/>
      <c r="K17"/>
      <c r="L17"/>
      <c r="M17"/>
      <c r="N17"/>
      <c r="O17"/>
      <c r="P17"/>
      <c r="Q17"/>
      <c r="R17"/>
      <c r="S17"/>
      <c r="T17"/>
    </row>
    <row r="18" spans="1:20" s="34" customFormat="1" ht="14.25" customHeight="1" thickBot="1">
      <c r="A18" s="171" t="s">
        <v>9</v>
      </c>
      <c r="B18" s="172"/>
      <c r="C18" s="172"/>
      <c r="D18" s="172"/>
      <c r="E18" s="172"/>
      <c r="F18" s="172"/>
      <c r="G18" s="172"/>
      <c r="H18" s="146">
        <f>SUM(H14:H17)</f>
        <v>0</v>
      </c>
      <c r="I18" s="108">
        <f>SUM(H14:H17)</f>
        <v>0</v>
      </c>
      <c r="J18"/>
      <c r="K18"/>
      <c r="L18"/>
      <c r="M18"/>
      <c r="N18"/>
      <c r="O18"/>
      <c r="P18"/>
      <c r="Q18"/>
      <c r="R18"/>
      <c r="S18"/>
      <c r="T18"/>
    </row>
    <row r="19" spans="1:20" ht="11.4" customHeight="1">
      <c r="A19" s="179"/>
      <c r="B19" s="181" t="s">
        <v>14</v>
      </c>
      <c r="C19" s="181"/>
      <c r="D19" s="181"/>
      <c r="E19" s="181"/>
      <c r="F19" s="181"/>
      <c r="G19" s="181"/>
      <c r="H19" s="151">
        <f>ROUNDDOWN((H13+H18)*M19/100,-3)</f>
        <v>0</v>
      </c>
      <c r="J19"/>
      <c r="K19"/>
      <c r="L19"/>
      <c r="M19"/>
      <c r="N19"/>
      <c r="O19"/>
      <c r="P19"/>
      <c r="Q19"/>
      <c r="R19"/>
      <c r="S19"/>
      <c r="T19"/>
    </row>
    <row r="20" spans="1:20" ht="11.4" customHeight="1">
      <c r="A20" s="179"/>
      <c r="B20" s="181" t="s">
        <v>15</v>
      </c>
      <c r="C20" s="181"/>
      <c r="D20" s="181"/>
      <c r="E20" s="181"/>
      <c r="F20" s="181"/>
      <c r="G20" s="181"/>
      <c r="H20" s="151">
        <f>ROUNDDOWN((H13+H19+H18)*$M20/100,-3)</f>
        <v>0</v>
      </c>
      <c r="J20"/>
      <c r="K20"/>
      <c r="L20"/>
      <c r="M20"/>
      <c r="N20"/>
      <c r="O20"/>
      <c r="P20"/>
      <c r="Q20"/>
      <c r="R20"/>
      <c r="S20"/>
      <c r="T20"/>
    </row>
    <row r="21" spans="1:20" ht="11.4" customHeight="1" thickBot="1">
      <c r="A21" s="180"/>
      <c r="B21" s="182" t="s">
        <v>16</v>
      </c>
      <c r="C21" s="182"/>
      <c r="D21" s="182"/>
      <c r="E21" s="182"/>
      <c r="F21" s="182"/>
      <c r="G21" s="182"/>
      <c r="H21" s="152">
        <f>J21-M22</f>
        <v>0</v>
      </c>
      <c r="J21"/>
      <c r="K21"/>
      <c r="L21"/>
      <c r="M21"/>
      <c r="N21"/>
      <c r="O21"/>
      <c r="P21"/>
      <c r="Q21"/>
      <c r="R21"/>
      <c r="S21"/>
      <c r="T21"/>
    </row>
    <row r="22" spans="1:20" ht="11.4" customHeight="1">
      <c r="A22" s="177" t="s">
        <v>17</v>
      </c>
      <c r="B22" s="178"/>
      <c r="C22" s="178"/>
      <c r="D22" s="178"/>
      <c r="E22" s="178"/>
      <c r="F22" s="178"/>
      <c r="G22" s="178"/>
      <c r="H22" s="153">
        <f>SUM(H13,H18:H21)</f>
        <v>0</v>
      </c>
      <c r="J22"/>
      <c r="K22"/>
      <c r="L22"/>
      <c r="M22"/>
      <c r="N22"/>
      <c r="O22"/>
      <c r="P22"/>
      <c r="Q22"/>
      <c r="R22"/>
      <c r="S22"/>
      <c r="T22"/>
    </row>
    <row r="23" spans="1:20" ht="11.4" customHeight="1">
      <c r="A23" s="183" t="s">
        <v>18</v>
      </c>
      <c r="B23" s="184"/>
      <c r="C23" s="184"/>
      <c r="D23" s="184"/>
      <c r="E23" s="184"/>
      <c r="F23" s="184"/>
      <c r="G23" s="184"/>
      <c r="H23" s="151">
        <f>H22*0.1</f>
        <v>0</v>
      </c>
      <c r="J23"/>
      <c r="K23"/>
      <c r="L23"/>
      <c r="M23"/>
      <c r="N23"/>
      <c r="O23"/>
      <c r="P23"/>
      <c r="Q23"/>
      <c r="R23"/>
      <c r="S23"/>
      <c r="T23"/>
    </row>
    <row r="24" spans="1:20" ht="21" customHeight="1" thickBot="1">
      <c r="A24" s="169" t="s">
        <v>19</v>
      </c>
      <c r="B24" s="170"/>
      <c r="C24" s="170"/>
      <c r="D24" s="170"/>
      <c r="E24" s="170"/>
      <c r="F24" s="170"/>
      <c r="G24" s="170"/>
      <c r="H24" s="152">
        <f>SUM(H22:H23)</f>
        <v>0</v>
      </c>
      <c r="J24"/>
      <c r="K24"/>
      <c r="L24"/>
      <c r="M24"/>
      <c r="N24"/>
      <c r="O24"/>
      <c r="P24"/>
      <c r="Q24"/>
      <c r="R24"/>
      <c r="S24"/>
      <c r="T24"/>
    </row>
    <row r="25" spans="1:20" ht="16.5" customHeight="1">
      <c r="H25" s="50"/>
      <c r="J25"/>
      <c r="K25"/>
      <c r="L25"/>
      <c r="M25"/>
      <c r="N25"/>
      <c r="O25"/>
      <c r="P25"/>
      <c r="Q25"/>
      <c r="R25"/>
      <c r="S25"/>
      <c r="T25"/>
    </row>
    <row r="26" spans="1:20" ht="11.4" customHeight="1">
      <c r="J26"/>
      <c r="K26"/>
      <c r="L26"/>
      <c r="M26"/>
      <c r="N26"/>
      <c r="O26"/>
      <c r="P26"/>
      <c r="Q26"/>
      <c r="R26"/>
      <c r="S26"/>
      <c r="T26"/>
    </row>
    <row r="27" spans="1:20" s="46" customFormat="1" ht="11.4" customHeight="1">
      <c r="B27" s="47"/>
      <c r="D27" s="48"/>
      <c r="E27" s="49"/>
      <c r="F27" s="49"/>
      <c r="G27" s="45"/>
      <c r="H27" s="45"/>
      <c r="I27" s="45"/>
      <c r="J27"/>
      <c r="K27"/>
      <c r="L27"/>
      <c r="M27"/>
      <c r="N27"/>
      <c r="O27"/>
      <c r="P27"/>
      <c r="Q27"/>
      <c r="R27"/>
      <c r="S27"/>
      <c r="T27"/>
    </row>
    <row r="28" spans="1:20" ht="13.2">
      <c r="J28"/>
      <c r="K28"/>
      <c r="L28"/>
      <c r="M28"/>
      <c r="N28"/>
      <c r="O28"/>
      <c r="P28"/>
      <c r="Q28"/>
      <c r="R28"/>
      <c r="S28"/>
      <c r="T28"/>
    </row>
    <row r="29" spans="1:20" ht="13.2">
      <c r="J29"/>
      <c r="K29"/>
      <c r="L29"/>
      <c r="M29"/>
      <c r="N29"/>
      <c r="O29"/>
      <c r="P29"/>
      <c r="Q29"/>
      <c r="R29"/>
      <c r="S29"/>
      <c r="T29"/>
    </row>
    <row r="30" spans="1:20" ht="13.2">
      <c r="J30"/>
      <c r="K30"/>
      <c r="L30"/>
      <c r="M30"/>
      <c r="N30"/>
      <c r="O30"/>
      <c r="P30"/>
      <c r="Q30"/>
      <c r="R30"/>
      <c r="S30"/>
      <c r="T30"/>
    </row>
    <row r="31" spans="1:20" ht="13.2">
      <c r="J31"/>
      <c r="K31"/>
      <c r="L31"/>
      <c r="M31"/>
      <c r="N31"/>
      <c r="O31"/>
      <c r="P31"/>
      <c r="Q31"/>
      <c r="R31"/>
      <c r="S31"/>
      <c r="T31"/>
    </row>
    <row r="32" spans="1:20" ht="13.2">
      <c r="J32"/>
      <c r="K32"/>
      <c r="L32"/>
      <c r="M32"/>
      <c r="N32"/>
      <c r="O32"/>
      <c r="P32"/>
      <c r="Q32"/>
      <c r="R32"/>
      <c r="S32"/>
      <c r="T32"/>
    </row>
    <row r="33" spans="10:20" ht="13.2">
      <c r="J33"/>
      <c r="K33"/>
      <c r="L33"/>
      <c r="M33"/>
      <c r="N33"/>
      <c r="O33"/>
      <c r="P33"/>
      <c r="Q33"/>
      <c r="R33"/>
      <c r="S33"/>
      <c r="T33"/>
    </row>
    <row r="34" spans="10:20" ht="13.2">
      <c r="J34"/>
      <c r="K34"/>
      <c r="L34"/>
      <c r="M34"/>
      <c r="N34"/>
      <c r="O34"/>
      <c r="P34"/>
      <c r="Q34"/>
      <c r="R34"/>
      <c r="S34"/>
      <c r="T34"/>
    </row>
    <row r="35" spans="10:20" ht="13.2">
      <c r="J35"/>
      <c r="K35"/>
      <c r="L35"/>
      <c r="M35"/>
      <c r="N35"/>
      <c r="O35"/>
      <c r="P35"/>
      <c r="Q35"/>
      <c r="R35"/>
      <c r="S35"/>
      <c r="T35"/>
    </row>
    <row r="36" spans="10:20" ht="13.2">
      <c r="J36"/>
      <c r="K36"/>
      <c r="L36"/>
      <c r="M36"/>
      <c r="N36"/>
      <c r="O36"/>
      <c r="P36"/>
      <c r="Q36"/>
      <c r="R36"/>
      <c r="S36"/>
      <c r="T36"/>
    </row>
    <row r="37" spans="10:20" ht="13.2">
      <c r="J37"/>
      <c r="K37"/>
      <c r="L37"/>
      <c r="M37"/>
      <c r="N37"/>
      <c r="O37"/>
      <c r="P37"/>
      <c r="Q37"/>
      <c r="R37"/>
      <c r="S37"/>
      <c r="T37"/>
    </row>
    <row r="38" spans="10:20" ht="13.2">
      <c r="J38"/>
      <c r="K38"/>
      <c r="L38"/>
      <c r="M38"/>
      <c r="N38"/>
      <c r="O38"/>
      <c r="P38"/>
      <c r="Q38"/>
      <c r="R38"/>
      <c r="S38"/>
      <c r="T38"/>
    </row>
    <row r="39" spans="10:20" ht="13.2">
      <c r="J39"/>
      <c r="K39"/>
      <c r="L39"/>
      <c r="M39"/>
      <c r="N39"/>
      <c r="O39"/>
      <c r="P39"/>
      <c r="Q39"/>
      <c r="R39"/>
      <c r="S39"/>
      <c r="T39"/>
    </row>
    <row r="40" spans="10:20" ht="13.2">
      <c r="J40"/>
      <c r="K40"/>
      <c r="L40"/>
      <c r="M40"/>
      <c r="N40"/>
      <c r="O40"/>
      <c r="P40"/>
      <c r="Q40"/>
      <c r="R40"/>
      <c r="S40"/>
      <c r="T40"/>
    </row>
    <row r="41" spans="10:20" ht="13.2">
      <c r="J41"/>
      <c r="K41"/>
      <c r="L41"/>
      <c r="M41"/>
      <c r="N41"/>
      <c r="O41"/>
      <c r="P41"/>
      <c r="Q41"/>
      <c r="R41"/>
      <c r="S41"/>
      <c r="T41"/>
    </row>
    <row r="42" spans="10:20" ht="13.2">
      <c r="J42"/>
      <c r="K42"/>
      <c r="L42"/>
      <c r="M42"/>
      <c r="N42"/>
      <c r="O42"/>
      <c r="P42"/>
      <c r="Q42"/>
      <c r="R42"/>
      <c r="S42"/>
      <c r="T42"/>
    </row>
  </sheetData>
  <mergeCells count="12">
    <mergeCell ref="J14:K14"/>
    <mergeCell ref="A24:G24"/>
    <mergeCell ref="A18:G18"/>
    <mergeCell ref="A1:I1"/>
    <mergeCell ref="A13:G13"/>
    <mergeCell ref="A14:A17"/>
    <mergeCell ref="A22:G22"/>
    <mergeCell ref="A19:A21"/>
    <mergeCell ref="B19:G19"/>
    <mergeCell ref="B20:G20"/>
    <mergeCell ref="B21:G21"/>
    <mergeCell ref="A23:G23"/>
  </mergeCells>
  <phoneticPr fontId="2"/>
  <pageMargins left="0.75" right="0.75" top="1" bottom="1" header="0.51200000000000001" footer="0.51200000000000001"/>
  <pageSetup paperSize="9" scale="97" fitToHeight="0" orientation="portrait" r:id="rId1"/>
  <headerFooter alignWithMargins="0"/>
  <colBreaks count="1" manualBreakCount="1">
    <brk id="8" max="30"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O15"/>
  <sheetViews>
    <sheetView showZeros="0" view="pageBreakPreview" zoomScaleNormal="100" workbookViewId="0">
      <selection activeCell="C1" sqref="C1"/>
    </sheetView>
  </sheetViews>
  <sheetFormatPr defaultColWidth="9" defaultRowHeight="13.2"/>
  <cols>
    <col min="1" max="1" width="9" style="78"/>
    <col min="2" max="2" width="22.33203125" style="78" customWidth="1"/>
    <col min="3" max="3" width="9" style="78"/>
    <col min="4" max="4" width="25.6640625" style="79" customWidth="1"/>
    <col min="5" max="5" width="13.44140625" style="78" customWidth="1"/>
    <col min="6" max="6" width="3.44140625" style="78" bestFit="1" customWidth="1"/>
    <col min="7" max="10" width="10.6640625" style="78" customWidth="1"/>
    <col min="11" max="11" width="22.44140625" style="79" customWidth="1"/>
    <col min="12" max="13" width="37.33203125" style="78" customWidth="1"/>
    <col min="14" max="14" width="100.6640625" style="79" customWidth="1"/>
    <col min="15" max="16384" width="9" style="78"/>
  </cols>
  <sheetData>
    <row r="1" spans="1:15" ht="19.8" thickBot="1">
      <c r="B1" s="77" t="s">
        <v>39</v>
      </c>
      <c r="C1" s="78" t="s">
        <v>554</v>
      </c>
      <c r="K1" s="80" t="s">
        <v>65</v>
      </c>
      <c r="L1" s="221" t="s">
        <v>77</v>
      </c>
      <c r="M1" s="221"/>
      <c r="N1" s="221"/>
    </row>
    <row r="2" spans="1:15">
      <c r="B2" s="238" t="s">
        <v>40</v>
      </c>
      <c r="C2" s="228" t="s">
        <v>32</v>
      </c>
      <c r="D2" s="231" t="s">
        <v>33</v>
      </c>
      <c r="E2" s="83" t="s">
        <v>34</v>
      </c>
      <c r="F2" s="84"/>
      <c r="G2" s="228" t="s">
        <v>4</v>
      </c>
      <c r="H2" s="228"/>
      <c r="I2" s="228"/>
      <c r="J2" s="228"/>
      <c r="K2" s="234"/>
      <c r="L2" s="238" t="s">
        <v>40</v>
      </c>
      <c r="M2" s="228" t="s">
        <v>32</v>
      </c>
      <c r="N2" s="231" t="s">
        <v>33</v>
      </c>
    </row>
    <row r="3" spans="1:15" ht="39.6">
      <c r="B3" s="239"/>
      <c r="C3" s="229"/>
      <c r="D3" s="232"/>
      <c r="E3" s="232" t="s">
        <v>35</v>
      </c>
      <c r="F3" s="211" t="s">
        <v>36</v>
      </c>
      <c r="G3" s="86" t="s">
        <v>82</v>
      </c>
      <c r="H3" s="87" t="s">
        <v>85</v>
      </c>
      <c r="I3" s="87" t="s">
        <v>88</v>
      </c>
      <c r="J3" s="86" t="s">
        <v>89</v>
      </c>
      <c r="K3" s="213" t="s">
        <v>37</v>
      </c>
      <c r="L3" s="239"/>
      <c r="M3" s="229"/>
      <c r="N3" s="232"/>
    </row>
    <row r="4" spans="1:15" ht="13.8" thickBot="1">
      <c r="B4" s="240"/>
      <c r="C4" s="230"/>
      <c r="D4" s="233"/>
      <c r="E4" s="233"/>
      <c r="F4" s="212"/>
      <c r="G4" s="88" t="s">
        <v>84</v>
      </c>
      <c r="H4" s="89" t="s">
        <v>84</v>
      </c>
      <c r="I4" s="89" t="s">
        <v>84</v>
      </c>
      <c r="J4" s="88" t="s">
        <v>84</v>
      </c>
      <c r="K4" s="214"/>
      <c r="L4" s="240"/>
      <c r="M4" s="230"/>
      <c r="N4" s="233"/>
    </row>
    <row r="5" spans="1:15" ht="26.4">
      <c r="A5" s="166">
        <v>1</v>
      </c>
      <c r="B5" s="81" t="str">
        <f>L5</f>
        <v>第12-20-0234</v>
      </c>
      <c r="C5" s="82" t="str">
        <f>M5</f>
        <v>市道</v>
      </c>
      <c r="D5" s="82" t="str">
        <f>N5</f>
        <v>府中市高木町1,607の3番地先交差点</v>
      </c>
      <c r="E5" s="82" t="s">
        <v>177</v>
      </c>
      <c r="F5" s="82">
        <v>2</v>
      </c>
      <c r="G5" s="82"/>
      <c r="H5" s="82"/>
      <c r="I5" s="82">
        <v>26</v>
      </c>
      <c r="J5" s="82"/>
      <c r="K5" s="90" t="s">
        <v>545</v>
      </c>
      <c r="L5" s="81" t="s">
        <v>543</v>
      </c>
      <c r="M5" s="82" t="s">
        <v>135</v>
      </c>
      <c r="N5" s="82" t="s">
        <v>544</v>
      </c>
      <c r="O5" s="78" t="str">
        <f>ASC(K5)</f>
        <v xml:space="preserve">北側 _x000D_
西側 </v>
      </c>
    </row>
    <row r="6" spans="1:15" ht="26.4">
      <c r="A6" s="166">
        <f ca="1">IF(D5="","",IF(D6="〃",A5,A5+1))</f>
        <v>1</v>
      </c>
      <c r="B6" s="91" t="str">
        <f t="shared" ref="B6:D11" ca="1" si="0">IF(OFFSET(L6,-1,)=L6,"〃",L6)</f>
        <v>〃</v>
      </c>
      <c r="C6" s="85" t="str">
        <f t="shared" ca="1" si="0"/>
        <v>〃</v>
      </c>
      <c r="D6" s="85" t="str">
        <f t="shared" ca="1" si="0"/>
        <v>〃</v>
      </c>
      <c r="E6" s="85" t="s">
        <v>180</v>
      </c>
      <c r="F6" s="85">
        <v>1</v>
      </c>
      <c r="G6" s="85"/>
      <c r="H6" s="85">
        <v>2</v>
      </c>
      <c r="I6" s="85"/>
      <c r="J6" s="85"/>
      <c r="K6" s="92" t="s">
        <v>373</v>
      </c>
      <c r="L6" s="91" t="s">
        <v>543</v>
      </c>
      <c r="M6" s="85" t="s">
        <v>135</v>
      </c>
      <c r="N6" s="85" t="s">
        <v>544</v>
      </c>
      <c r="O6" s="78" t="str">
        <f>ASC(K6)</f>
        <v>西側1.8m</v>
      </c>
    </row>
    <row r="7" spans="1:15" ht="26.4">
      <c r="A7" s="166">
        <f t="shared" ref="A7:A11" ca="1" si="1">IF(D6="","",IF(D7="〃",A6,A6+1))</f>
        <v>2</v>
      </c>
      <c r="B7" s="91" t="str">
        <f t="shared" ref="B7:B10" ca="1" si="2">IF(OFFSET(L7,-1,)=L7,"〃",L7)</f>
        <v>第12-20-0233</v>
      </c>
      <c r="C7" s="85" t="str">
        <f t="shared" ref="C7:C10" ca="1" si="3">IF(OFFSET(M7,-1,)=M7,"〃",M7)</f>
        <v>〃</v>
      </c>
      <c r="D7" s="85" t="str">
        <f t="shared" ref="D7:D10" ca="1" si="4">IF(OFFSET(N7,-1,)=N7,"〃",N7)</f>
        <v>府中市高木町1,782番地先交差点</v>
      </c>
      <c r="E7" s="85" t="s">
        <v>177</v>
      </c>
      <c r="F7" s="85">
        <v>1</v>
      </c>
      <c r="G7" s="85"/>
      <c r="H7" s="85"/>
      <c r="I7" s="85">
        <v>13</v>
      </c>
      <c r="J7" s="85"/>
      <c r="K7" s="92"/>
      <c r="L7" s="91" t="s">
        <v>546</v>
      </c>
      <c r="M7" s="85" t="s">
        <v>135</v>
      </c>
      <c r="N7" s="85" t="s">
        <v>547</v>
      </c>
      <c r="O7" s="78" t="str">
        <f t="shared" ref="O7:O10" si="5">ASC(K7)</f>
        <v/>
      </c>
    </row>
    <row r="8" spans="1:15" ht="26.4">
      <c r="A8" s="166">
        <f t="shared" ca="1" si="1"/>
        <v>2</v>
      </c>
      <c r="B8" s="91" t="str">
        <f t="shared" ca="1" si="2"/>
        <v>〃</v>
      </c>
      <c r="C8" s="85" t="str">
        <f t="shared" ca="1" si="3"/>
        <v>〃</v>
      </c>
      <c r="D8" s="85" t="str">
        <f t="shared" ca="1" si="4"/>
        <v>〃</v>
      </c>
      <c r="E8" s="85" t="s">
        <v>180</v>
      </c>
      <c r="F8" s="85">
        <v>1</v>
      </c>
      <c r="G8" s="85">
        <v>1.9</v>
      </c>
      <c r="H8" s="85"/>
      <c r="I8" s="85"/>
      <c r="J8" s="85"/>
      <c r="K8" s="92"/>
      <c r="L8" s="91" t="s">
        <v>546</v>
      </c>
      <c r="M8" s="85" t="s">
        <v>135</v>
      </c>
      <c r="N8" s="85" t="s">
        <v>547</v>
      </c>
      <c r="O8" s="78" t="str">
        <f t="shared" si="5"/>
        <v/>
      </c>
    </row>
    <row r="9" spans="1:15" ht="26.4">
      <c r="A9" s="166">
        <f t="shared" ca="1" si="1"/>
        <v>3</v>
      </c>
      <c r="B9" s="91" t="str">
        <f t="shared" ca="1" si="2"/>
        <v>第12-20-0234</v>
      </c>
      <c r="C9" s="85" t="str">
        <f t="shared" ca="1" si="3"/>
        <v>〃</v>
      </c>
      <c r="D9" s="85" t="str">
        <f t="shared" ca="1" si="4"/>
        <v>府中市高木町1608番地3先交差点</v>
      </c>
      <c r="E9" s="85" t="s">
        <v>180</v>
      </c>
      <c r="F9" s="85">
        <v>1</v>
      </c>
      <c r="G9" s="85"/>
      <c r="H9" s="85">
        <v>2</v>
      </c>
      <c r="I9" s="85"/>
      <c r="J9" s="85"/>
      <c r="K9" s="92" t="s">
        <v>549</v>
      </c>
      <c r="L9" s="91" t="s">
        <v>543</v>
      </c>
      <c r="M9" s="85" t="s">
        <v>135</v>
      </c>
      <c r="N9" s="85" t="s">
        <v>548</v>
      </c>
      <c r="O9" s="78" t="str">
        <f t="shared" si="5"/>
        <v>北側2m</v>
      </c>
    </row>
    <row r="10" spans="1:15" ht="26.4">
      <c r="A10" s="166">
        <f t="shared" ca="1" si="1"/>
        <v>4</v>
      </c>
      <c r="B10" s="91" t="str">
        <f t="shared" ca="1" si="2"/>
        <v>第12-20-0363</v>
      </c>
      <c r="C10" s="85" t="str">
        <f t="shared" ca="1" si="3"/>
        <v>国道432号</v>
      </c>
      <c r="D10" s="85" t="str">
        <f t="shared" ca="1" si="4"/>
        <v>府中市上下町上下2,650番地先交差点</v>
      </c>
      <c r="E10" s="85" t="s">
        <v>177</v>
      </c>
      <c r="F10" s="85">
        <v>1</v>
      </c>
      <c r="G10" s="85"/>
      <c r="H10" s="85"/>
      <c r="I10" s="85">
        <v>13</v>
      </c>
      <c r="J10" s="85"/>
      <c r="K10" s="92"/>
      <c r="L10" s="91" t="s">
        <v>550</v>
      </c>
      <c r="M10" s="85" t="s">
        <v>551</v>
      </c>
      <c r="N10" s="85" t="s">
        <v>552</v>
      </c>
      <c r="O10" s="78" t="str">
        <f t="shared" si="5"/>
        <v/>
      </c>
    </row>
    <row r="11" spans="1:15" ht="27" thickBot="1">
      <c r="A11" s="166">
        <f t="shared" ca="1" si="1"/>
        <v>4</v>
      </c>
      <c r="B11" s="91" t="str">
        <f t="shared" ca="1" si="0"/>
        <v>〃</v>
      </c>
      <c r="C11" s="85" t="str">
        <f t="shared" ca="1" si="0"/>
        <v>〃</v>
      </c>
      <c r="D11" s="85" t="str">
        <f t="shared" ca="1" si="0"/>
        <v>〃</v>
      </c>
      <c r="E11" s="86" t="s">
        <v>180</v>
      </c>
      <c r="F11" s="86">
        <v>1</v>
      </c>
      <c r="G11" s="86"/>
      <c r="H11" s="86">
        <v>4.2</v>
      </c>
      <c r="I11" s="86"/>
      <c r="J11" s="86"/>
      <c r="K11" s="93"/>
      <c r="L11" s="109" t="s">
        <v>550</v>
      </c>
      <c r="M11" s="86" t="s">
        <v>551</v>
      </c>
      <c r="N11" s="86" t="s">
        <v>552</v>
      </c>
      <c r="O11" s="78" t="str">
        <f>ASC(K11)</f>
        <v/>
      </c>
    </row>
    <row r="12" spans="1:15" ht="16.2">
      <c r="B12" s="215" t="str">
        <f>警察署名</f>
        <v>府中</v>
      </c>
      <c r="C12" s="216"/>
      <c r="D12" s="219" t="s">
        <v>41</v>
      </c>
      <c r="E12" s="110">
        <v>4</v>
      </c>
      <c r="F12" s="111"/>
      <c r="G12" s="112">
        <f>IF(ISERROR(FIND("図示", G3)), IF(ISERROR(FIND("削除", G3)), SUMPRODUCT((ISNUMBER(FIND("横断歩道　実線",$E5:$E11)))*(G5:G11&lt;&gt;""), $F5:$F11), 0), SUMIF(G5:G11,"&gt;0",$F5:$F11))</f>
        <v>0</v>
      </c>
      <c r="H12" s="112">
        <f>IF(ISERROR(FIND("図示", H3)), IF(ISERROR(FIND("削除", H3)), SUMPRODUCT((ISNUMBER(FIND("横断歩道　実線",$E5:$E11)))*(H5:H11&lt;&gt;""), $F5:$F11), 0), SUMIF(H5:H11,"&gt;0",$F5:$F11))</f>
        <v>0</v>
      </c>
      <c r="I12" s="112">
        <f>IF(ISERROR(FIND("図示", I3)), IF(ISERROR(FIND("削除", I3)), SUMPRODUCT((ISNUMBER(FIND("横断歩道　実線",$E5:$E11)))*(I5:I11&lt;&gt;""), $F5:$F11), 0), SUMIF(I5:I11,"&gt;0",$F5:$F11))</f>
        <v>4</v>
      </c>
      <c r="J12" s="112">
        <f>IF(ISERROR(FIND("図示", J3)), IF(ISERROR(FIND("削除", J3)), SUMPRODUCT((ISNUMBER(FIND("横断歩道　実線",$E5:$E11)))*(J5:J11&lt;&gt;""), $F5:$F11), 0), SUMIF(J5:J11,"&gt;0",$F5:$F11))</f>
        <v>0</v>
      </c>
      <c r="K12" s="94"/>
      <c r="L12" s="215"/>
      <c r="M12" s="216"/>
      <c r="N12" s="219"/>
    </row>
    <row r="13" spans="1:15" ht="16.8" thickBot="1">
      <c r="B13" s="217"/>
      <c r="C13" s="218"/>
      <c r="D13" s="220"/>
      <c r="E13" s="113"/>
      <c r="F13" s="114"/>
      <c r="G13" s="115">
        <f>SUM(G5:G11)</f>
        <v>1.9</v>
      </c>
      <c r="H13" s="115">
        <f>SUM(H5:H11)</f>
        <v>8.1999999999999993</v>
      </c>
      <c r="I13" s="115">
        <f>SUM(I5:I11)</f>
        <v>52</v>
      </c>
      <c r="J13" s="115">
        <f>SUM(J5:J11)</f>
        <v>0</v>
      </c>
      <c r="K13" s="95"/>
      <c r="L13" s="236"/>
      <c r="M13" s="237"/>
      <c r="N13" s="235"/>
    </row>
    <row r="14" spans="1:15" ht="16.2">
      <c r="B14" s="215" t="str">
        <f>警察署名</f>
        <v>府中</v>
      </c>
      <c r="C14" s="216"/>
      <c r="D14" s="219" t="s">
        <v>42</v>
      </c>
      <c r="E14" s="110">
        <f>場所表_府中_新規!新規合計+更新合計</f>
        <v>18</v>
      </c>
      <c r="F14" s="111"/>
      <c r="G14" s="112">
        <f t="shared" ref="G14:I15" si="6">G12</f>
        <v>0</v>
      </c>
      <c r="H14" s="112">
        <f t="shared" si="6"/>
        <v>0</v>
      </c>
      <c r="I14" s="112">
        <f t="shared" si="6"/>
        <v>4</v>
      </c>
      <c r="J14" s="112">
        <f>場所表_府中_新規!H34+J12</f>
        <v>0</v>
      </c>
      <c r="K14" s="94"/>
      <c r="L14" s="236"/>
      <c r="M14" s="237"/>
      <c r="N14" s="235"/>
    </row>
    <row r="15" spans="1:15" ht="16.8" thickBot="1">
      <c r="B15" s="217"/>
      <c r="C15" s="218"/>
      <c r="D15" s="220"/>
      <c r="E15" s="113"/>
      <c r="F15" s="114"/>
      <c r="G15" s="115">
        <f t="shared" si="6"/>
        <v>1.9</v>
      </c>
      <c r="H15" s="115">
        <f t="shared" si="6"/>
        <v>8.1999999999999993</v>
      </c>
      <c r="I15" s="115">
        <f t="shared" si="6"/>
        <v>52</v>
      </c>
      <c r="J15" s="115">
        <f>場所表_府中_新規!H35+J13</f>
        <v>594.29999999999995</v>
      </c>
      <c r="K15" s="95"/>
      <c r="L15" s="236"/>
      <c r="M15" s="237"/>
      <c r="N15" s="235"/>
    </row>
  </sheetData>
  <mergeCells count="19">
    <mergeCell ref="D12:D13"/>
    <mergeCell ref="L12:M13"/>
    <mergeCell ref="N12:N13"/>
    <mergeCell ref="B14:C15"/>
    <mergeCell ref="D14:D15"/>
    <mergeCell ref="L14:M15"/>
    <mergeCell ref="N14:N15"/>
    <mergeCell ref="B12:C13"/>
    <mergeCell ref="L1:N1"/>
    <mergeCell ref="B2:B4"/>
    <mergeCell ref="C2:C4"/>
    <mergeCell ref="D2:D4"/>
    <mergeCell ref="G2:K2"/>
    <mergeCell ref="L2:L4"/>
    <mergeCell ref="M2:M4"/>
    <mergeCell ref="N2:N4"/>
    <mergeCell ref="E3:E4"/>
    <mergeCell ref="F3:F4"/>
    <mergeCell ref="K3:K4"/>
  </mergeCells>
  <phoneticPr fontId="2"/>
  <conditionalFormatting sqref="A5:A11">
    <cfRule type="expression" dxfId="0" priority="1">
      <formula>(A5=OFFSET(A5,-1,0))</formula>
    </cfRule>
  </conditionalFormatting>
  <pageMargins left="0.75" right="0.75" top="1" bottom="1" header="0.51200000000000001" footer="0.51200000000000001"/>
  <pageSetup paperSize="9" scale="59"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B49"/>
  <sheetViews>
    <sheetView showZeros="0" view="pageBreakPreview" zoomScaleNormal="100" workbookViewId="0">
      <selection activeCell="BQ2" sqref="BQ2"/>
    </sheetView>
  </sheetViews>
  <sheetFormatPr defaultColWidth="9" defaultRowHeight="10.8"/>
  <cols>
    <col min="1" max="1" width="27.6640625" style="46" customWidth="1"/>
    <col min="2" max="2" width="7.44140625" style="47" hidden="1" customWidth="1"/>
    <col min="3" max="3" width="20.6640625" style="48" hidden="1" customWidth="1"/>
    <col min="4" max="4" width="11.77734375" style="46" hidden="1" customWidth="1"/>
    <col min="5" max="5" width="9.6640625" style="48" customWidth="1"/>
    <col min="6" max="39" width="5.77734375" style="53" hidden="1" customWidth="1"/>
    <col min="40" max="41" width="5.77734375" style="53" customWidth="1"/>
    <col min="42" max="43" width="5.77734375" style="53" hidden="1" customWidth="1"/>
    <col min="44" max="45" width="5.77734375" style="53" customWidth="1"/>
    <col min="46" max="51" width="5.77734375" style="53" hidden="1" customWidth="1"/>
    <col min="52" max="53" width="5.77734375" style="53" customWidth="1"/>
    <col min="54" max="67" width="5.77734375" style="53" hidden="1" customWidth="1"/>
    <col min="68" max="68" width="5.77734375" style="53" customWidth="1"/>
    <col min="69" max="69" width="7.44140625" style="53" customWidth="1"/>
    <col min="70" max="70" width="8.77734375" style="46" customWidth="1"/>
    <col min="71" max="71" width="7" style="46" customWidth="1"/>
    <col min="72" max="72" width="35.88671875" style="45" bestFit="1" customWidth="1"/>
    <col min="73" max="73" width="7.44140625" style="46" customWidth="1"/>
    <col min="74" max="74" width="9.6640625" style="45" customWidth="1"/>
    <col min="75" max="75" width="5.6640625" style="46" customWidth="1"/>
    <col min="76" max="76" width="3.6640625" style="46" customWidth="1"/>
    <col min="77" max="77" width="5.6640625" style="46" customWidth="1"/>
    <col min="78" max="78" width="9.6640625" style="46" customWidth="1"/>
    <col min="79" max="79" width="13.44140625" style="46" customWidth="1"/>
    <col min="80" max="16384" width="9" style="46"/>
  </cols>
  <sheetData>
    <row r="1" spans="1:77" s="4" customFormat="1" ht="33.75" customHeight="1">
      <c r="A1" s="173" t="s">
        <v>20</v>
      </c>
      <c r="B1" s="173"/>
      <c r="C1" s="173"/>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73"/>
      <c r="AK1" s="173"/>
      <c r="AL1" s="173"/>
      <c r="AM1" s="173"/>
      <c r="AN1" s="173"/>
      <c r="AO1" s="173"/>
      <c r="AP1" s="173"/>
      <c r="AQ1" s="173"/>
      <c r="AR1" s="173"/>
      <c r="AS1" s="173"/>
      <c r="AT1" s="173"/>
      <c r="AU1" s="173"/>
      <c r="AV1" s="173"/>
      <c r="AW1" s="173"/>
      <c r="AX1" s="173"/>
      <c r="AY1" s="173"/>
      <c r="AZ1" s="173"/>
      <c r="BA1" s="173"/>
      <c r="BB1" s="173"/>
      <c r="BC1" s="173"/>
      <c r="BD1" s="173"/>
      <c r="BE1" s="173"/>
      <c r="BF1" s="173"/>
      <c r="BG1" s="173"/>
      <c r="BH1" s="173"/>
      <c r="BI1" s="173"/>
      <c r="BJ1" s="173"/>
      <c r="BK1" s="173"/>
      <c r="BL1" s="173"/>
      <c r="BM1" s="173"/>
      <c r="BN1" s="173"/>
      <c r="BO1" s="173"/>
      <c r="BP1" s="173"/>
      <c r="BQ1" s="173"/>
      <c r="BR1" s="3"/>
    </row>
    <row r="2" spans="1:77" s="4" customFormat="1" ht="13.2">
      <c r="A2" s="5"/>
      <c r="B2" s="6"/>
      <c r="C2" s="6"/>
      <c r="D2" s="6"/>
      <c r="E2" s="7"/>
      <c r="F2" s="7"/>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8"/>
      <c r="BO2" s="8"/>
      <c r="BP2" s="8"/>
      <c r="BQ2" s="1" t="s">
        <v>554</v>
      </c>
      <c r="BR2" s="9"/>
    </row>
    <row r="3" spans="1:77" s="4" customFormat="1" ht="13.2">
      <c r="A3" s="5"/>
      <c r="B3" s="10"/>
      <c r="C3" s="10"/>
      <c r="D3" s="10"/>
      <c r="E3" s="7"/>
      <c r="F3" s="7"/>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52"/>
      <c r="BK3" s="52"/>
      <c r="BL3" s="52"/>
      <c r="BM3" s="52"/>
      <c r="BN3" s="8"/>
      <c r="BO3" s="8"/>
      <c r="BP3" s="8"/>
      <c r="BQ3" s="11" t="s">
        <v>44</v>
      </c>
      <c r="BR3" s="9"/>
    </row>
    <row r="4" spans="1:77" ht="5.25" customHeight="1" thickBot="1">
      <c r="B4" s="48"/>
      <c r="BS4" s="45"/>
      <c r="BT4" s="46"/>
      <c r="BU4" s="45"/>
      <c r="BV4" s="46"/>
      <c r="BY4" s="54"/>
    </row>
    <row r="5" spans="1:77" ht="13.5" customHeight="1">
      <c r="A5" s="203"/>
      <c r="B5" s="204"/>
      <c r="C5" s="204"/>
      <c r="D5" s="204"/>
      <c r="E5" s="205"/>
      <c r="F5" s="191" t="s">
        <v>45</v>
      </c>
      <c r="G5" s="192"/>
      <c r="H5" s="192"/>
      <c r="I5" s="192"/>
      <c r="J5" s="192"/>
      <c r="K5" s="192"/>
      <c r="L5" s="192"/>
      <c r="M5" s="192"/>
      <c r="N5" s="192"/>
      <c r="O5" s="192"/>
      <c r="P5" s="192"/>
      <c r="Q5" s="192"/>
      <c r="R5" s="192"/>
      <c r="S5" s="192"/>
      <c r="T5" s="192"/>
      <c r="U5" s="192"/>
      <c r="V5" s="192"/>
      <c r="W5" s="192"/>
      <c r="X5" s="192"/>
      <c r="Y5" s="192"/>
      <c r="Z5" s="192"/>
      <c r="AA5" s="192"/>
      <c r="AB5" s="192"/>
      <c r="AC5" s="192"/>
      <c r="AD5" s="192"/>
      <c r="AE5" s="192"/>
      <c r="AF5" s="192"/>
      <c r="AG5" s="192"/>
      <c r="AH5" s="192"/>
      <c r="AI5" s="192"/>
      <c r="AJ5" s="192"/>
      <c r="AK5" s="192"/>
      <c r="AL5" s="192"/>
      <c r="AM5" s="192"/>
      <c r="AN5" s="192"/>
      <c r="AO5" s="192"/>
      <c r="AP5" s="192"/>
      <c r="AQ5" s="192"/>
      <c r="AR5" s="192"/>
      <c r="AS5" s="192"/>
      <c r="AT5" s="192"/>
      <c r="AU5" s="192"/>
      <c r="AV5" s="192"/>
      <c r="AW5" s="192"/>
      <c r="AX5" s="192"/>
      <c r="AY5" s="192"/>
      <c r="AZ5" s="192"/>
      <c r="BA5" s="192"/>
      <c r="BB5" s="192"/>
      <c r="BC5" s="192"/>
      <c r="BD5" s="192"/>
      <c r="BE5" s="192"/>
      <c r="BF5" s="192"/>
      <c r="BG5" s="192"/>
      <c r="BH5" s="192"/>
      <c r="BI5" s="192"/>
      <c r="BJ5" s="192"/>
      <c r="BK5" s="192"/>
      <c r="BL5" s="192"/>
      <c r="BM5" s="192"/>
      <c r="BN5" s="192"/>
      <c r="BO5" s="192"/>
      <c r="BP5" s="192"/>
      <c r="BQ5" s="193"/>
      <c r="BS5" s="45"/>
      <c r="BT5" s="46"/>
      <c r="BU5" s="45"/>
      <c r="BV5" s="46"/>
    </row>
    <row r="6" spans="1:77" ht="14.25" customHeight="1">
      <c r="A6" s="206"/>
      <c r="B6" s="207"/>
      <c r="C6" s="207"/>
      <c r="D6" s="207"/>
      <c r="E6" s="208"/>
      <c r="F6" s="209" t="s">
        <v>72</v>
      </c>
      <c r="G6" s="190"/>
      <c r="H6" s="187" t="s">
        <v>29</v>
      </c>
      <c r="I6" s="188"/>
      <c r="J6" s="187" t="s">
        <v>46</v>
      </c>
      <c r="K6" s="188"/>
      <c r="L6" s="187" t="s">
        <v>47</v>
      </c>
      <c r="M6" s="188"/>
      <c r="N6" s="187" t="s">
        <v>48</v>
      </c>
      <c r="O6" s="188"/>
      <c r="P6" s="189" t="s">
        <v>56</v>
      </c>
      <c r="Q6" s="190"/>
      <c r="R6" s="187" t="s">
        <v>79</v>
      </c>
      <c r="S6" s="188"/>
      <c r="T6" s="187" t="s">
        <v>49</v>
      </c>
      <c r="U6" s="188"/>
      <c r="V6" s="187" t="s">
        <v>50</v>
      </c>
      <c r="W6" s="188"/>
      <c r="X6" s="187" t="s">
        <v>51</v>
      </c>
      <c r="Y6" s="188"/>
      <c r="Z6" s="187" t="s">
        <v>58</v>
      </c>
      <c r="AA6" s="188"/>
      <c r="AB6" s="187" t="s">
        <v>73</v>
      </c>
      <c r="AC6" s="188"/>
      <c r="AD6" s="187" t="s">
        <v>53</v>
      </c>
      <c r="AE6" s="188"/>
      <c r="AF6" s="187" t="s">
        <v>74</v>
      </c>
      <c r="AG6" s="188"/>
      <c r="AH6" s="187" t="s">
        <v>76</v>
      </c>
      <c r="AI6" s="188"/>
      <c r="AJ6" s="187" t="s">
        <v>54</v>
      </c>
      <c r="AK6" s="188"/>
      <c r="AL6" s="187" t="s">
        <v>52</v>
      </c>
      <c r="AM6" s="188"/>
      <c r="AN6" s="189" t="s">
        <v>63</v>
      </c>
      <c r="AO6" s="190"/>
      <c r="AP6" s="189" t="s">
        <v>62</v>
      </c>
      <c r="AQ6" s="190"/>
      <c r="AR6" s="189" t="s">
        <v>64</v>
      </c>
      <c r="AS6" s="190"/>
      <c r="AT6" s="187" t="s">
        <v>59</v>
      </c>
      <c r="AU6" s="188"/>
      <c r="AV6" s="189" t="s">
        <v>60</v>
      </c>
      <c r="AW6" s="190"/>
      <c r="AX6" s="189" t="s">
        <v>61</v>
      </c>
      <c r="AY6" s="190"/>
      <c r="AZ6" s="189" t="s">
        <v>65</v>
      </c>
      <c r="BA6" s="190"/>
      <c r="BB6" s="187" t="s">
        <v>67</v>
      </c>
      <c r="BC6" s="188"/>
      <c r="BD6" s="187" t="s">
        <v>66</v>
      </c>
      <c r="BE6" s="188"/>
      <c r="BF6" s="189" t="s">
        <v>57</v>
      </c>
      <c r="BG6" s="190"/>
      <c r="BH6" s="187" t="s">
        <v>68</v>
      </c>
      <c r="BI6" s="188"/>
      <c r="BJ6" s="187" t="s">
        <v>69</v>
      </c>
      <c r="BK6" s="188"/>
      <c r="BL6" s="187" t="s">
        <v>55</v>
      </c>
      <c r="BM6" s="188"/>
      <c r="BN6" s="189" t="s">
        <v>70</v>
      </c>
      <c r="BO6" s="210"/>
      <c r="BP6" s="201" t="s">
        <v>21</v>
      </c>
      <c r="BQ6" s="202"/>
      <c r="BS6" s="45"/>
      <c r="BT6" s="46"/>
      <c r="BU6" s="45"/>
      <c r="BV6" s="46"/>
    </row>
    <row r="7" spans="1:77" ht="14.25" customHeight="1">
      <c r="A7" s="197" t="s">
        <v>22</v>
      </c>
      <c r="B7" s="198"/>
      <c r="C7" s="198"/>
      <c r="D7" s="198"/>
      <c r="E7" s="199"/>
      <c r="F7" s="200">
        <f>BU19</f>
        <v>0</v>
      </c>
      <c r="G7" s="186"/>
      <c r="H7" s="185">
        <f>BU20</f>
        <v>0</v>
      </c>
      <c r="I7" s="186"/>
      <c r="J7" s="185">
        <f>BU21</f>
        <v>0</v>
      </c>
      <c r="K7" s="186"/>
      <c r="L7" s="185">
        <f>BU22</f>
        <v>0</v>
      </c>
      <c r="M7" s="186"/>
      <c r="N7" s="185">
        <f>BU23</f>
        <v>0</v>
      </c>
      <c r="O7" s="186"/>
      <c r="P7" s="185">
        <f>BU34</f>
        <v>0</v>
      </c>
      <c r="Q7" s="186"/>
      <c r="R7" s="185">
        <f>BU49</f>
        <v>0</v>
      </c>
      <c r="S7" s="186"/>
      <c r="T7" s="185">
        <f>BU27</f>
        <v>0</v>
      </c>
      <c r="U7" s="186"/>
      <c r="V7" s="185">
        <f>BU28</f>
        <v>0</v>
      </c>
      <c r="W7" s="186"/>
      <c r="X7" s="185">
        <f>BU29</f>
        <v>0</v>
      </c>
      <c r="Y7" s="186"/>
      <c r="Z7" s="185">
        <f>BU36</f>
        <v>0</v>
      </c>
      <c r="AA7" s="186"/>
      <c r="AB7" s="185">
        <f>BU24</f>
        <v>0</v>
      </c>
      <c r="AC7" s="186"/>
      <c r="AD7" s="185">
        <f>BU31</f>
        <v>0</v>
      </c>
      <c r="AE7" s="186"/>
      <c r="AF7" s="185">
        <f>BU25</f>
        <v>0</v>
      </c>
      <c r="AG7" s="186"/>
      <c r="AH7" s="185">
        <f>BU26</f>
        <v>0</v>
      </c>
      <c r="AI7" s="186"/>
      <c r="AJ7" s="185">
        <f>BU32</f>
        <v>0</v>
      </c>
      <c r="AK7" s="186"/>
      <c r="AL7" s="185">
        <f>BU30</f>
        <v>0</v>
      </c>
      <c r="AM7" s="186"/>
      <c r="AN7" s="185">
        <f>BU41</f>
        <v>0</v>
      </c>
      <c r="AO7" s="186"/>
      <c r="AP7" s="185">
        <f>BU40</f>
        <v>0</v>
      </c>
      <c r="AQ7" s="186"/>
      <c r="AR7" s="185">
        <f>BU42</f>
        <v>0</v>
      </c>
      <c r="AS7" s="186"/>
      <c r="AT7" s="185">
        <f>BU37</f>
        <v>0</v>
      </c>
      <c r="AU7" s="186"/>
      <c r="AV7" s="185">
        <f>BU38</f>
        <v>0</v>
      </c>
      <c r="AW7" s="186"/>
      <c r="AX7" s="185">
        <f>BU39</f>
        <v>0</v>
      </c>
      <c r="AY7" s="186"/>
      <c r="AZ7" s="185">
        <f>BU43</f>
        <v>0</v>
      </c>
      <c r="BA7" s="186"/>
      <c r="BB7" s="185">
        <f>BU45</f>
        <v>0</v>
      </c>
      <c r="BC7" s="186"/>
      <c r="BD7" s="185">
        <f>BU44</f>
        <v>0</v>
      </c>
      <c r="BE7" s="186"/>
      <c r="BF7" s="185">
        <f>BU35</f>
        <v>0</v>
      </c>
      <c r="BG7" s="186"/>
      <c r="BH7" s="185">
        <f>BU46</f>
        <v>0</v>
      </c>
      <c r="BI7" s="186"/>
      <c r="BJ7" s="185">
        <f>BU47</f>
        <v>0</v>
      </c>
      <c r="BK7" s="186"/>
      <c r="BL7" s="185">
        <f>BU33</f>
        <v>0</v>
      </c>
      <c r="BM7" s="186"/>
      <c r="BN7" s="185">
        <f>BU48</f>
        <v>0</v>
      </c>
      <c r="BO7" s="194"/>
      <c r="BP7" s="195">
        <f>SUM(F7:BO7)</f>
        <v>0</v>
      </c>
      <c r="BQ7" s="196"/>
      <c r="BS7" s="45"/>
      <c r="BT7" s="46"/>
      <c r="BU7" s="45"/>
      <c r="BV7" s="46"/>
    </row>
    <row r="8" spans="1:77" s="70" customFormat="1" ht="18.75" customHeight="1" thickBot="1">
      <c r="A8" s="99" t="s">
        <v>0</v>
      </c>
      <c r="B8" s="44" t="s">
        <v>1</v>
      </c>
      <c r="C8" s="44" t="s">
        <v>23</v>
      </c>
      <c r="D8" s="100" t="s">
        <v>2</v>
      </c>
      <c r="E8" s="101" t="s">
        <v>3</v>
      </c>
      <c r="F8" s="55" t="s">
        <v>71</v>
      </c>
      <c r="G8" s="56" t="s">
        <v>25</v>
      </c>
      <c r="H8" s="56" t="s">
        <v>24</v>
      </c>
      <c r="I8" s="56" t="s">
        <v>25</v>
      </c>
      <c r="J8" s="56" t="s">
        <v>24</v>
      </c>
      <c r="K8" s="56" t="s">
        <v>25</v>
      </c>
      <c r="L8" s="56" t="s">
        <v>24</v>
      </c>
      <c r="M8" s="56" t="s">
        <v>25</v>
      </c>
      <c r="N8" s="56" t="s">
        <v>24</v>
      </c>
      <c r="O8" s="56" t="s">
        <v>25</v>
      </c>
      <c r="P8" s="56" t="s">
        <v>24</v>
      </c>
      <c r="Q8" s="56" t="s">
        <v>25</v>
      </c>
      <c r="R8" s="56" t="s">
        <v>24</v>
      </c>
      <c r="S8" s="56" t="s">
        <v>25</v>
      </c>
      <c r="T8" s="56" t="s">
        <v>24</v>
      </c>
      <c r="U8" s="56" t="s">
        <v>25</v>
      </c>
      <c r="V8" s="56" t="s">
        <v>24</v>
      </c>
      <c r="W8" s="56" t="s">
        <v>25</v>
      </c>
      <c r="X8" s="56" t="s">
        <v>24</v>
      </c>
      <c r="Y8" s="56" t="s">
        <v>25</v>
      </c>
      <c r="Z8" s="56" t="s">
        <v>24</v>
      </c>
      <c r="AA8" s="56" t="s">
        <v>25</v>
      </c>
      <c r="AB8" s="56" t="s">
        <v>24</v>
      </c>
      <c r="AC8" s="56" t="s">
        <v>25</v>
      </c>
      <c r="AD8" s="56" t="s">
        <v>24</v>
      </c>
      <c r="AE8" s="56" t="s">
        <v>25</v>
      </c>
      <c r="AF8" s="56" t="s">
        <v>24</v>
      </c>
      <c r="AG8" s="56" t="s">
        <v>25</v>
      </c>
      <c r="AH8" s="56" t="s">
        <v>24</v>
      </c>
      <c r="AI8" s="56" t="s">
        <v>25</v>
      </c>
      <c r="AJ8" s="56" t="s">
        <v>24</v>
      </c>
      <c r="AK8" s="56" t="s">
        <v>25</v>
      </c>
      <c r="AL8" s="56" t="s">
        <v>24</v>
      </c>
      <c r="AM8" s="56" t="s">
        <v>25</v>
      </c>
      <c r="AN8" s="56" t="s">
        <v>24</v>
      </c>
      <c r="AO8" s="56" t="s">
        <v>25</v>
      </c>
      <c r="AP8" s="56" t="s">
        <v>24</v>
      </c>
      <c r="AQ8" s="56" t="s">
        <v>25</v>
      </c>
      <c r="AR8" s="56" t="s">
        <v>24</v>
      </c>
      <c r="AS8" s="56" t="s">
        <v>25</v>
      </c>
      <c r="AT8" s="56" t="s">
        <v>24</v>
      </c>
      <c r="AU8" s="56" t="s">
        <v>25</v>
      </c>
      <c r="AV8" s="56" t="s">
        <v>24</v>
      </c>
      <c r="AW8" s="56" t="s">
        <v>25</v>
      </c>
      <c r="AX8" s="56" t="s">
        <v>24</v>
      </c>
      <c r="AY8" s="56" t="s">
        <v>25</v>
      </c>
      <c r="AZ8" s="56" t="s">
        <v>24</v>
      </c>
      <c r="BA8" s="56" t="s">
        <v>25</v>
      </c>
      <c r="BB8" s="56" t="s">
        <v>24</v>
      </c>
      <c r="BC8" s="56" t="s">
        <v>25</v>
      </c>
      <c r="BD8" s="56" t="s">
        <v>24</v>
      </c>
      <c r="BE8" s="56" t="s">
        <v>25</v>
      </c>
      <c r="BF8" s="56" t="s">
        <v>24</v>
      </c>
      <c r="BG8" s="56" t="s">
        <v>25</v>
      </c>
      <c r="BH8" s="56" t="s">
        <v>24</v>
      </c>
      <c r="BI8" s="56" t="s">
        <v>25</v>
      </c>
      <c r="BJ8" s="56" t="s">
        <v>24</v>
      </c>
      <c r="BK8" s="56" t="s">
        <v>25</v>
      </c>
      <c r="BL8" s="56" t="s">
        <v>24</v>
      </c>
      <c r="BM8" s="56" t="s">
        <v>25</v>
      </c>
      <c r="BN8" s="56" t="s">
        <v>26</v>
      </c>
      <c r="BO8" s="57" t="s">
        <v>25</v>
      </c>
      <c r="BP8" s="55" t="s">
        <v>26</v>
      </c>
      <c r="BQ8" s="58" t="s">
        <v>27</v>
      </c>
      <c r="BS8" s="98"/>
      <c r="BT8" s="46"/>
      <c r="BU8" s="45"/>
    </row>
    <row r="9" spans="1:77" s="96" customFormat="1">
      <c r="A9" s="122" t="s">
        <v>82</v>
      </c>
      <c r="B9" s="123"/>
      <c r="C9" s="124"/>
      <c r="D9" s="125"/>
      <c r="E9" s="126" t="s">
        <v>83</v>
      </c>
      <c r="F9" s="142"/>
      <c r="G9" s="156"/>
      <c r="H9" s="143"/>
      <c r="I9" s="156"/>
      <c r="J9" s="143"/>
      <c r="K9" s="156"/>
      <c r="L9" s="143"/>
      <c r="M9" s="156"/>
      <c r="N9" s="143"/>
      <c r="O9" s="156"/>
      <c r="P9" s="143"/>
      <c r="Q9" s="156"/>
      <c r="R9" s="143"/>
      <c r="S9" s="156"/>
      <c r="T9" s="143"/>
      <c r="U9" s="156"/>
      <c r="V9" s="143"/>
      <c r="W9" s="156"/>
      <c r="X9" s="143"/>
      <c r="Y9" s="156"/>
      <c r="Z9" s="143"/>
      <c r="AA9" s="156"/>
      <c r="AB9" s="143"/>
      <c r="AC9" s="156"/>
      <c r="AD9" s="143"/>
      <c r="AE9" s="156"/>
      <c r="AF9" s="143"/>
      <c r="AG9" s="156"/>
      <c r="AH9" s="143"/>
      <c r="AI9" s="156"/>
      <c r="AJ9" s="143"/>
      <c r="AK9" s="156"/>
      <c r="AL9" s="143"/>
      <c r="AM9" s="156"/>
      <c r="AN9" s="143">
        <v>1</v>
      </c>
      <c r="AO9" s="156">
        <v>40</v>
      </c>
      <c r="AP9" s="143"/>
      <c r="AQ9" s="156"/>
      <c r="AR9" s="143">
        <v>161</v>
      </c>
      <c r="AS9" s="156">
        <v>1785.1</v>
      </c>
      <c r="AT9" s="143"/>
      <c r="AU9" s="156"/>
      <c r="AV9" s="143"/>
      <c r="AW9" s="156"/>
      <c r="AX9" s="143"/>
      <c r="AY9" s="156"/>
      <c r="AZ9" s="143">
        <v>1</v>
      </c>
      <c r="BA9" s="156">
        <v>1.9</v>
      </c>
      <c r="BB9" s="143"/>
      <c r="BC9" s="156"/>
      <c r="BD9" s="143"/>
      <c r="BE9" s="156"/>
      <c r="BF9" s="143"/>
      <c r="BG9" s="156"/>
      <c r="BH9" s="143"/>
      <c r="BI9" s="156"/>
      <c r="BJ9" s="143"/>
      <c r="BK9" s="156"/>
      <c r="BL9" s="143"/>
      <c r="BM9" s="156"/>
      <c r="BN9" s="143"/>
      <c r="BO9" s="160"/>
      <c r="BP9" s="142">
        <f>SUMIF(F$8:BO$8,"個数",F9:BO9)</f>
        <v>163</v>
      </c>
      <c r="BQ9" s="160">
        <f>SUMIF(F$8:BO$8,"施工長",F9:BO9)</f>
        <v>1827</v>
      </c>
      <c r="BS9" s="97"/>
      <c r="BT9" s="46"/>
      <c r="BU9" s="45"/>
    </row>
    <row r="10" spans="1:77" s="96" customFormat="1">
      <c r="A10" s="127" t="s">
        <v>85</v>
      </c>
      <c r="B10" s="128"/>
      <c r="C10" s="129"/>
      <c r="D10" s="130"/>
      <c r="E10" s="131" t="s">
        <v>83</v>
      </c>
      <c r="F10" s="144"/>
      <c r="G10" s="157"/>
      <c r="H10" s="103"/>
      <c r="I10" s="157"/>
      <c r="J10" s="103"/>
      <c r="K10" s="157"/>
      <c r="L10" s="103"/>
      <c r="M10" s="157"/>
      <c r="N10" s="103"/>
      <c r="O10" s="157"/>
      <c r="P10" s="103"/>
      <c r="Q10" s="157"/>
      <c r="R10" s="103"/>
      <c r="S10" s="157"/>
      <c r="T10" s="103"/>
      <c r="U10" s="157"/>
      <c r="V10" s="103"/>
      <c r="W10" s="157"/>
      <c r="X10" s="103"/>
      <c r="Y10" s="157"/>
      <c r="Z10" s="103"/>
      <c r="AA10" s="157"/>
      <c r="AB10" s="103"/>
      <c r="AC10" s="157"/>
      <c r="AD10" s="103"/>
      <c r="AE10" s="157"/>
      <c r="AF10" s="103"/>
      <c r="AG10" s="157"/>
      <c r="AH10" s="103"/>
      <c r="AI10" s="157"/>
      <c r="AJ10" s="103"/>
      <c r="AK10" s="157"/>
      <c r="AL10" s="103"/>
      <c r="AM10" s="157"/>
      <c r="AN10" s="103"/>
      <c r="AO10" s="157"/>
      <c r="AP10" s="103"/>
      <c r="AQ10" s="157"/>
      <c r="AR10" s="103">
        <v>38</v>
      </c>
      <c r="AS10" s="157">
        <v>75.2</v>
      </c>
      <c r="AT10" s="103"/>
      <c r="AU10" s="157"/>
      <c r="AV10" s="103"/>
      <c r="AW10" s="157"/>
      <c r="AX10" s="103"/>
      <c r="AY10" s="157"/>
      <c r="AZ10" s="103">
        <v>3</v>
      </c>
      <c r="BA10" s="157">
        <v>8.1999999999999993</v>
      </c>
      <c r="BB10" s="103"/>
      <c r="BC10" s="157"/>
      <c r="BD10" s="103"/>
      <c r="BE10" s="157"/>
      <c r="BF10" s="103"/>
      <c r="BG10" s="157"/>
      <c r="BH10" s="103"/>
      <c r="BI10" s="157"/>
      <c r="BJ10" s="103"/>
      <c r="BK10" s="157"/>
      <c r="BL10" s="103"/>
      <c r="BM10" s="157"/>
      <c r="BN10" s="103"/>
      <c r="BO10" s="161"/>
      <c r="BP10" s="144">
        <f>SUMIF(F$8:BO$8,"個数",F10:BO10)</f>
        <v>41</v>
      </c>
      <c r="BQ10" s="161">
        <f>SUMIF(F$8:BO$8,"施工長",F10:BO10)</f>
        <v>83.4</v>
      </c>
      <c r="BS10" s="97"/>
      <c r="BT10" s="46"/>
      <c r="BU10" s="45"/>
    </row>
    <row r="11" spans="1:77" s="96" customFormat="1">
      <c r="A11" s="127" t="s">
        <v>86</v>
      </c>
      <c r="B11" s="128"/>
      <c r="C11" s="129"/>
      <c r="D11" s="130"/>
      <c r="E11" s="131" t="s">
        <v>83</v>
      </c>
      <c r="F11" s="144"/>
      <c r="G11" s="157"/>
      <c r="H11" s="103"/>
      <c r="I11" s="157"/>
      <c r="J11" s="103"/>
      <c r="K11" s="157"/>
      <c r="L11" s="103"/>
      <c r="M11" s="157"/>
      <c r="N11" s="103"/>
      <c r="O11" s="157"/>
      <c r="P11" s="103"/>
      <c r="Q11" s="157"/>
      <c r="R11" s="103"/>
      <c r="S11" s="157"/>
      <c r="T11" s="103"/>
      <c r="U11" s="157"/>
      <c r="V11" s="103"/>
      <c r="W11" s="157"/>
      <c r="X11" s="103"/>
      <c r="Y11" s="157"/>
      <c r="Z11" s="103"/>
      <c r="AA11" s="157"/>
      <c r="AB11" s="103"/>
      <c r="AC11" s="157"/>
      <c r="AD11" s="103"/>
      <c r="AE11" s="157"/>
      <c r="AF11" s="103"/>
      <c r="AG11" s="157"/>
      <c r="AH11" s="103"/>
      <c r="AI11" s="157"/>
      <c r="AJ11" s="103"/>
      <c r="AK11" s="157"/>
      <c r="AL11" s="103"/>
      <c r="AM11" s="157"/>
      <c r="AN11" s="103"/>
      <c r="AO11" s="157"/>
      <c r="AP11" s="103"/>
      <c r="AQ11" s="157"/>
      <c r="AR11" s="103">
        <v>62</v>
      </c>
      <c r="AS11" s="157">
        <v>2678</v>
      </c>
      <c r="AT11" s="103"/>
      <c r="AU11" s="157"/>
      <c r="AV11" s="103"/>
      <c r="AW11" s="157"/>
      <c r="AX11" s="103"/>
      <c r="AY11" s="157"/>
      <c r="AZ11" s="103"/>
      <c r="BA11" s="157"/>
      <c r="BB11" s="103"/>
      <c r="BC11" s="157"/>
      <c r="BD11" s="103"/>
      <c r="BE11" s="157"/>
      <c r="BF11" s="103"/>
      <c r="BG11" s="157"/>
      <c r="BH11" s="103"/>
      <c r="BI11" s="157"/>
      <c r="BJ11" s="103"/>
      <c r="BK11" s="157"/>
      <c r="BL11" s="103"/>
      <c r="BM11" s="157"/>
      <c r="BN11" s="103"/>
      <c r="BO11" s="161"/>
      <c r="BP11" s="144">
        <f t="shared" ref="BP11:BP14" si="0">SUMIF(F$8:BO$8,"個数",F11:BO11)</f>
        <v>62</v>
      </c>
      <c r="BQ11" s="161">
        <f t="shared" ref="BQ11:BQ14" si="1">SUMIF(F$8:BO$8,"施工長",F11:BO11)</f>
        <v>2678</v>
      </c>
      <c r="BS11" s="97"/>
      <c r="BT11" s="46"/>
      <c r="BU11" s="45"/>
    </row>
    <row r="12" spans="1:77" s="96" customFormat="1">
      <c r="A12" s="127"/>
      <c r="B12" s="128"/>
      <c r="C12" s="129"/>
      <c r="D12" s="130"/>
      <c r="E12" s="131" t="s">
        <v>87</v>
      </c>
      <c r="F12" s="144"/>
      <c r="G12" s="157"/>
      <c r="H12" s="103"/>
      <c r="I12" s="157"/>
      <c r="J12" s="103"/>
      <c r="K12" s="157"/>
      <c r="L12" s="103"/>
      <c r="M12" s="157"/>
      <c r="N12" s="103"/>
      <c r="O12" s="157"/>
      <c r="P12" s="103"/>
      <c r="Q12" s="157"/>
      <c r="R12" s="103"/>
      <c r="S12" s="157"/>
      <c r="T12" s="103"/>
      <c r="U12" s="157"/>
      <c r="V12" s="103"/>
      <c r="W12" s="157"/>
      <c r="X12" s="103"/>
      <c r="Y12" s="157"/>
      <c r="Z12" s="103"/>
      <c r="AA12" s="157"/>
      <c r="AB12" s="103"/>
      <c r="AC12" s="157"/>
      <c r="AD12" s="103"/>
      <c r="AE12" s="157"/>
      <c r="AF12" s="103"/>
      <c r="AG12" s="157"/>
      <c r="AH12" s="103"/>
      <c r="AI12" s="157"/>
      <c r="AJ12" s="103"/>
      <c r="AK12" s="157"/>
      <c r="AL12" s="103"/>
      <c r="AM12" s="157"/>
      <c r="AN12" s="103"/>
      <c r="AO12" s="157"/>
      <c r="AP12" s="103"/>
      <c r="AQ12" s="157"/>
      <c r="AR12" s="103">
        <v>21</v>
      </c>
      <c r="AS12" s="157">
        <v>1228.5</v>
      </c>
      <c r="AT12" s="103"/>
      <c r="AU12" s="157"/>
      <c r="AV12" s="103"/>
      <c r="AW12" s="157"/>
      <c r="AX12" s="103"/>
      <c r="AY12" s="157"/>
      <c r="AZ12" s="103"/>
      <c r="BA12" s="157"/>
      <c r="BB12" s="103"/>
      <c r="BC12" s="157"/>
      <c r="BD12" s="103"/>
      <c r="BE12" s="157"/>
      <c r="BF12" s="103"/>
      <c r="BG12" s="157"/>
      <c r="BH12" s="103"/>
      <c r="BI12" s="157"/>
      <c r="BJ12" s="103"/>
      <c r="BK12" s="157"/>
      <c r="BL12" s="103"/>
      <c r="BM12" s="157"/>
      <c r="BN12" s="103"/>
      <c r="BO12" s="161"/>
      <c r="BP12" s="144">
        <f t="shared" si="0"/>
        <v>21</v>
      </c>
      <c r="BQ12" s="161">
        <f t="shared" si="1"/>
        <v>1228.5</v>
      </c>
      <c r="BS12" s="97"/>
      <c r="BT12" s="46"/>
      <c r="BU12" s="45"/>
    </row>
    <row r="13" spans="1:77" s="96" customFormat="1">
      <c r="A13" s="127" t="s">
        <v>88</v>
      </c>
      <c r="B13" s="128"/>
      <c r="C13" s="129"/>
      <c r="D13" s="130"/>
      <c r="E13" s="131" t="s">
        <v>83</v>
      </c>
      <c r="F13" s="144"/>
      <c r="G13" s="157"/>
      <c r="H13" s="103"/>
      <c r="I13" s="157"/>
      <c r="J13" s="103"/>
      <c r="K13" s="157"/>
      <c r="L13" s="103"/>
      <c r="M13" s="157"/>
      <c r="N13" s="103"/>
      <c r="O13" s="157"/>
      <c r="P13" s="103"/>
      <c r="Q13" s="157"/>
      <c r="R13" s="103"/>
      <c r="S13" s="157"/>
      <c r="T13" s="103"/>
      <c r="U13" s="157"/>
      <c r="V13" s="103"/>
      <c r="W13" s="157"/>
      <c r="X13" s="103"/>
      <c r="Y13" s="157"/>
      <c r="Z13" s="103"/>
      <c r="AA13" s="157"/>
      <c r="AB13" s="103"/>
      <c r="AC13" s="157"/>
      <c r="AD13" s="103"/>
      <c r="AE13" s="157"/>
      <c r="AF13" s="103"/>
      <c r="AG13" s="157"/>
      <c r="AH13" s="103"/>
      <c r="AI13" s="157"/>
      <c r="AJ13" s="103"/>
      <c r="AK13" s="157"/>
      <c r="AL13" s="103"/>
      <c r="AM13" s="157"/>
      <c r="AN13" s="103"/>
      <c r="AO13" s="157"/>
      <c r="AP13" s="103"/>
      <c r="AQ13" s="157"/>
      <c r="AR13" s="103">
        <v>83</v>
      </c>
      <c r="AS13" s="157">
        <v>923</v>
      </c>
      <c r="AT13" s="103"/>
      <c r="AU13" s="157"/>
      <c r="AV13" s="103"/>
      <c r="AW13" s="157"/>
      <c r="AX13" s="103"/>
      <c r="AY13" s="157"/>
      <c r="AZ13" s="103">
        <v>4</v>
      </c>
      <c r="BA13" s="157">
        <v>52</v>
      </c>
      <c r="BB13" s="103"/>
      <c r="BC13" s="157"/>
      <c r="BD13" s="103"/>
      <c r="BE13" s="157"/>
      <c r="BF13" s="103"/>
      <c r="BG13" s="157"/>
      <c r="BH13" s="103"/>
      <c r="BI13" s="157"/>
      <c r="BJ13" s="103"/>
      <c r="BK13" s="157"/>
      <c r="BL13" s="103"/>
      <c r="BM13" s="157"/>
      <c r="BN13" s="103"/>
      <c r="BO13" s="161"/>
      <c r="BP13" s="144">
        <f t="shared" si="0"/>
        <v>87</v>
      </c>
      <c r="BQ13" s="161">
        <f t="shared" si="1"/>
        <v>975</v>
      </c>
      <c r="BS13" s="97"/>
      <c r="BT13" s="46"/>
      <c r="BU13" s="45"/>
    </row>
    <row r="14" spans="1:77" s="96" customFormat="1">
      <c r="A14" s="127"/>
      <c r="B14" s="128"/>
      <c r="C14" s="129"/>
      <c r="D14" s="130"/>
      <c r="E14" s="131" t="s">
        <v>87</v>
      </c>
      <c r="F14" s="144"/>
      <c r="G14" s="157"/>
      <c r="H14" s="103"/>
      <c r="I14" s="157"/>
      <c r="J14" s="103"/>
      <c r="K14" s="157"/>
      <c r="L14" s="103"/>
      <c r="M14" s="157"/>
      <c r="N14" s="103"/>
      <c r="O14" s="157"/>
      <c r="P14" s="103"/>
      <c r="Q14" s="157"/>
      <c r="R14" s="103"/>
      <c r="S14" s="157"/>
      <c r="T14" s="103"/>
      <c r="U14" s="157"/>
      <c r="V14" s="103"/>
      <c r="W14" s="157"/>
      <c r="X14" s="103"/>
      <c r="Y14" s="157"/>
      <c r="Z14" s="103"/>
      <c r="AA14" s="157"/>
      <c r="AB14" s="103"/>
      <c r="AC14" s="157"/>
      <c r="AD14" s="103"/>
      <c r="AE14" s="157"/>
      <c r="AF14" s="103"/>
      <c r="AG14" s="157"/>
      <c r="AH14" s="103"/>
      <c r="AI14" s="157"/>
      <c r="AJ14" s="103"/>
      <c r="AK14" s="157"/>
      <c r="AL14" s="103"/>
      <c r="AM14" s="157"/>
      <c r="AN14" s="103"/>
      <c r="AO14" s="157"/>
      <c r="AP14" s="103"/>
      <c r="AQ14" s="157"/>
      <c r="AR14" s="103">
        <v>4</v>
      </c>
      <c r="AS14" s="157">
        <v>67</v>
      </c>
      <c r="AT14" s="103"/>
      <c r="AU14" s="157"/>
      <c r="AV14" s="103"/>
      <c r="AW14" s="157"/>
      <c r="AX14" s="103"/>
      <c r="AY14" s="157"/>
      <c r="AZ14" s="103"/>
      <c r="BA14" s="157"/>
      <c r="BB14" s="103"/>
      <c r="BC14" s="157"/>
      <c r="BD14" s="103"/>
      <c r="BE14" s="157"/>
      <c r="BF14" s="103"/>
      <c r="BG14" s="157"/>
      <c r="BH14" s="103"/>
      <c r="BI14" s="157"/>
      <c r="BJ14" s="103"/>
      <c r="BK14" s="157"/>
      <c r="BL14" s="103"/>
      <c r="BM14" s="157"/>
      <c r="BN14" s="103"/>
      <c r="BO14" s="161"/>
      <c r="BP14" s="144">
        <f t="shared" si="0"/>
        <v>4</v>
      </c>
      <c r="BQ14" s="161">
        <f t="shared" si="1"/>
        <v>67</v>
      </c>
      <c r="BS14" s="97"/>
      <c r="BT14" s="46"/>
      <c r="BU14" s="45"/>
    </row>
    <row r="15" spans="1:77" s="29" customFormat="1" ht="11.4" thickBot="1">
      <c r="A15" s="59" t="s">
        <v>89</v>
      </c>
      <c r="B15" s="60"/>
      <c r="C15" s="61"/>
      <c r="D15" s="62"/>
      <c r="E15" s="116"/>
      <c r="F15" s="145"/>
      <c r="G15" s="158"/>
      <c r="H15" s="104"/>
      <c r="I15" s="158"/>
      <c r="J15" s="104"/>
      <c r="K15" s="158"/>
      <c r="L15" s="104"/>
      <c r="M15" s="158"/>
      <c r="N15" s="104"/>
      <c r="O15" s="158"/>
      <c r="P15" s="104"/>
      <c r="Q15" s="158"/>
      <c r="R15" s="104"/>
      <c r="S15" s="158"/>
      <c r="T15" s="104"/>
      <c r="U15" s="158"/>
      <c r="V15" s="104"/>
      <c r="W15" s="158"/>
      <c r="X15" s="104"/>
      <c r="Y15" s="158"/>
      <c r="Z15" s="104"/>
      <c r="AA15" s="158"/>
      <c r="AB15" s="104"/>
      <c r="AC15" s="158"/>
      <c r="AD15" s="104"/>
      <c r="AE15" s="158"/>
      <c r="AF15" s="104"/>
      <c r="AG15" s="158"/>
      <c r="AH15" s="104"/>
      <c r="AI15" s="158"/>
      <c r="AJ15" s="104"/>
      <c r="AK15" s="158"/>
      <c r="AL15" s="104"/>
      <c r="AM15" s="158"/>
      <c r="AN15" s="104"/>
      <c r="AO15" s="158"/>
      <c r="AP15" s="104"/>
      <c r="AQ15" s="158"/>
      <c r="AR15" s="104">
        <v>164</v>
      </c>
      <c r="AS15" s="158">
        <v>2801.3</v>
      </c>
      <c r="AT15" s="104"/>
      <c r="AU15" s="158"/>
      <c r="AV15" s="104"/>
      <c r="AW15" s="158"/>
      <c r="AX15" s="104"/>
      <c r="AY15" s="158"/>
      <c r="AZ15" s="104">
        <v>38</v>
      </c>
      <c r="BA15" s="158">
        <v>594.29999999999995</v>
      </c>
      <c r="BB15" s="104"/>
      <c r="BC15" s="158"/>
      <c r="BD15" s="104"/>
      <c r="BE15" s="158"/>
      <c r="BF15" s="104"/>
      <c r="BG15" s="158"/>
      <c r="BH15" s="104"/>
      <c r="BI15" s="158"/>
      <c r="BJ15" s="104"/>
      <c r="BK15" s="158"/>
      <c r="BL15" s="104"/>
      <c r="BM15" s="158"/>
      <c r="BN15" s="104"/>
      <c r="BO15" s="162"/>
      <c r="BP15" s="145">
        <f>SUMIF(F$8:BO$8,"個数",F15:BO15)</f>
        <v>202</v>
      </c>
      <c r="BQ15" s="162">
        <f>SUMIF(F$8:BO$8,"施工長",F15:BO15)</f>
        <v>3395.6000000000004</v>
      </c>
      <c r="BS15" s="30"/>
      <c r="BT15" s="46"/>
      <c r="BU15" s="45"/>
    </row>
    <row r="16" spans="1:77" s="68" customFormat="1" ht="11.4" thickBot="1">
      <c r="A16" s="63"/>
      <c r="B16" s="64"/>
      <c r="C16" s="64"/>
      <c r="D16" s="65"/>
      <c r="E16" s="117" t="s">
        <v>17</v>
      </c>
      <c r="F16" s="66">
        <f t="shared" ref="F16:AM16" si="2">SUM(F9:F15)</f>
        <v>0</v>
      </c>
      <c r="G16" s="159">
        <f t="shared" si="2"/>
        <v>0</v>
      </c>
      <c r="H16" s="67">
        <f t="shared" si="2"/>
        <v>0</v>
      </c>
      <c r="I16" s="159">
        <f t="shared" si="2"/>
        <v>0</v>
      </c>
      <c r="J16" s="67">
        <f t="shared" si="2"/>
        <v>0</v>
      </c>
      <c r="K16" s="159">
        <f t="shared" si="2"/>
        <v>0</v>
      </c>
      <c r="L16" s="67">
        <f t="shared" si="2"/>
        <v>0</v>
      </c>
      <c r="M16" s="159">
        <f t="shared" si="2"/>
        <v>0</v>
      </c>
      <c r="N16" s="67">
        <f t="shared" si="2"/>
        <v>0</v>
      </c>
      <c r="O16" s="159">
        <f t="shared" si="2"/>
        <v>0</v>
      </c>
      <c r="P16" s="67">
        <f t="shared" ref="P16:AA16" si="3">SUM(P9:P15)</f>
        <v>0</v>
      </c>
      <c r="Q16" s="159">
        <f t="shared" si="3"/>
        <v>0</v>
      </c>
      <c r="R16" s="67">
        <f t="shared" si="3"/>
        <v>0</v>
      </c>
      <c r="S16" s="159">
        <f t="shared" si="3"/>
        <v>0</v>
      </c>
      <c r="T16" s="67">
        <f t="shared" si="3"/>
        <v>0</v>
      </c>
      <c r="U16" s="159">
        <f t="shared" si="3"/>
        <v>0</v>
      </c>
      <c r="V16" s="67">
        <f t="shared" si="3"/>
        <v>0</v>
      </c>
      <c r="W16" s="159">
        <f t="shared" si="3"/>
        <v>0</v>
      </c>
      <c r="X16" s="67">
        <f t="shared" si="3"/>
        <v>0</v>
      </c>
      <c r="Y16" s="159">
        <f t="shared" si="3"/>
        <v>0</v>
      </c>
      <c r="Z16" s="67">
        <f t="shared" si="3"/>
        <v>0</v>
      </c>
      <c r="AA16" s="159">
        <f t="shared" si="3"/>
        <v>0</v>
      </c>
      <c r="AB16" s="67">
        <f t="shared" si="2"/>
        <v>0</v>
      </c>
      <c r="AC16" s="159">
        <f t="shared" si="2"/>
        <v>0</v>
      </c>
      <c r="AD16" s="67">
        <f>SUM(AD9:AD15)</f>
        <v>0</v>
      </c>
      <c r="AE16" s="159">
        <f>SUM(AE9:AE15)</f>
        <v>0</v>
      </c>
      <c r="AF16" s="67">
        <f t="shared" si="2"/>
        <v>0</v>
      </c>
      <c r="AG16" s="159">
        <f t="shared" si="2"/>
        <v>0</v>
      </c>
      <c r="AH16" s="67">
        <f t="shared" si="2"/>
        <v>0</v>
      </c>
      <c r="AI16" s="159">
        <f t="shared" si="2"/>
        <v>0</v>
      </c>
      <c r="AJ16" s="67">
        <f>SUM(AJ9:AJ15)</f>
        <v>0</v>
      </c>
      <c r="AK16" s="159">
        <f>SUM(AK9:AK15)</f>
        <v>0</v>
      </c>
      <c r="AL16" s="67">
        <f t="shared" si="2"/>
        <v>0</v>
      </c>
      <c r="AM16" s="159">
        <f t="shared" si="2"/>
        <v>0</v>
      </c>
      <c r="AN16" s="67">
        <f t="shared" ref="AN16:AS16" si="4">SUM(AN9:AN15)</f>
        <v>1</v>
      </c>
      <c r="AO16" s="159">
        <f t="shared" si="4"/>
        <v>40</v>
      </c>
      <c r="AP16" s="67">
        <f t="shared" si="4"/>
        <v>0</v>
      </c>
      <c r="AQ16" s="159">
        <f t="shared" si="4"/>
        <v>0</v>
      </c>
      <c r="AR16" s="67">
        <f t="shared" si="4"/>
        <v>533</v>
      </c>
      <c r="AS16" s="159">
        <f t="shared" si="4"/>
        <v>9558.1</v>
      </c>
      <c r="AT16" s="67">
        <f t="shared" ref="AT16:BN16" si="5">SUM(AT9:AT15)</f>
        <v>0</v>
      </c>
      <c r="AU16" s="159">
        <f t="shared" si="5"/>
        <v>0</v>
      </c>
      <c r="AV16" s="67">
        <f t="shared" si="5"/>
        <v>0</v>
      </c>
      <c r="AW16" s="159">
        <f t="shared" si="5"/>
        <v>0</v>
      </c>
      <c r="AX16" s="67">
        <f t="shared" si="5"/>
        <v>0</v>
      </c>
      <c r="AY16" s="159">
        <f t="shared" si="5"/>
        <v>0</v>
      </c>
      <c r="AZ16" s="67">
        <f t="shared" si="5"/>
        <v>46</v>
      </c>
      <c r="BA16" s="159">
        <f t="shared" si="5"/>
        <v>656.4</v>
      </c>
      <c r="BB16" s="67">
        <f>SUM(BB9:BB15)</f>
        <v>0</v>
      </c>
      <c r="BC16" s="159">
        <f>SUM(BC9:BC15)</f>
        <v>0</v>
      </c>
      <c r="BD16" s="67">
        <f t="shared" si="5"/>
        <v>0</v>
      </c>
      <c r="BE16" s="159">
        <f t="shared" si="5"/>
        <v>0</v>
      </c>
      <c r="BF16" s="67">
        <f>SUM(BF9:BF15)</f>
        <v>0</v>
      </c>
      <c r="BG16" s="159">
        <f>SUM(BG9:BG15)</f>
        <v>0</v>
      </c>
      <c r="BH16" s="67">
        <f t="shared" si="5"/>
        <v>0</v>
      </c>
      <c r="BI16" s="159">
        <f t="shared" si="5"/>
        <v>0</v>
      </c>
      <c r="BJ16" s="67">
        <f t="shared" si="5"/>
        <v>0</v>
      </c>
      <c r="BK16" s="159">
        <f t="shared" si="5"/>
        <v>0</v>
      </c>
      <c r="BL16" s="67">
        <f>SUM(BL9:BL15)</f>
        <v>0</v>
      </c>
      <c r="BM16" s="159">
        <f>SUM(BM9:BM15)</f>
        <v>0</v>
      </c>
      <c r="BN16" s="67">
        <f t="shared" si="5"/>
        <v>0</v>
      </c>
      <c r="BO16" s="163">
        <f>SUM(BO9:BO15)</f>
        <v>0</v>
      </c>
      <c r="BP16" s="66">
        <f>SUMIF(F$8:BO$8,"個数",F16:BO16)</f>
        <v>580</v>
      </c>
      <c r="BQ16" s="164">
        <f>SUMIF(F$8:BO$8,"施工長",F16:BO16)</f>
        <v>10254.5</v>
      </c>
      <c r="BS16" s="69"/>
      <c r="BT16" s="46"/>
      <c r="BU16" s="45"/>
    </row>
    <row r="17" spans="2:80" ht="11.4" customHeight="1">
      <c r="BS17"/>
      <c r="BT17"/>
      <c r="BU17"/>
      <c r="BV17"/>
      <c r="CB17" s="70"/>
    </row>
    <row r="18" spans="2:80" ht="11.4" customHeight="1">
      <c r="D18" s="71"/>
      <c r="E18" s="72"/>
      <c r="BS18"/>
      <c r="BT18"/>
      <c r="BU18"/>
      <c r="BV18"/>
      <c r="CB18" s="70"/>
    </row>
    <row r="19" spans="2:80" ht="11.4" customHeight="1">
      <c r="F19" s="73"/>
      <c r="G19" s="73"/>
      <c r="H19" s="73"/>
      <c r="I19" s="73"/>
      <c r="J19" s="73"/>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S19"/>
      <c r="BT19"/>
      <c r="BU19"/>
      <c r="BV19"/>
      <c r="CB19" s="74"/>
    </row>
    <row r="20" spans="2:80" ht="11.4" customHeight="1">
      <c r="BS20"/>
      <c r="BT20"/>
      <c r="BU20"/>
      <c r="BV20"/>
      <c r="CB20" s="70"/>
    </row>
    <row r="21" spans="2:80" ht="11.4" customHeight="1">
      <c r="BS21"/>
      <c r="BT21"/>
      <c r="BU21"/>
      <c r="BV21"/>
      <c r="CB21" s="70"/>
    </row>
    <row r="22" spans="2:80" ht="11.4" customHeight="1">
      <c r="BS22"/>
      <c r="BT22"/>
      <c r="BU22"/>
      <c r="BV22"/>
      <c r="CB22" s="70"/>
    </row>
    <row r="23" spans="2:80" ht="11.4" customHeight="1">
      <c r="BS23"/>
      <c r="BT23"/>
      <c r="BU23"/>
      <c r="BV23"/>
    </row>
    <row r="24" spans="2:80" ht="11.4" customHeight="1">
      <c r="BS24"/>
      <c r="BT24"/>
      <c r="BU24"/>
      <c r="BV24"/>
    </row>
    <row r="25" spans="2:80" ht="11.4" customHeight="1">
      <c r="B25" s="75"/>
      <c r="C25" s="76"/>
      <c r="BS25"/>
      <c r="BT25"/>
      <c r="BU25"/>
      <c r="BV25"/>
    </row>
    <row r="26" spans="2:80" ht="13.2">
      <c r="BS26"/>
      <c r="BT26"/>
      <c r="BU26"/>
      <c r="BV26"/>
    </row>
    <row r="27" spans="2:80" ht="13.2">
      <c r="BS27"/>
      <c r="BT27"/>
      <c r="BU27"/>
      <c r="BV27"/>
    </row>
    <row r="28" spans="2:80" ht="13.2">
      <c r="BS28"/>
      <c r="BT28"/>
      <c r="BU28"/>
      <c r="BV28"/>
    </row>
    <row r="29" spans="2:80" ht="13.2">
      <c r="BS29"/>
      <c r="BT29"/>
      <c r="BU29"/>
      <c r="BV29"/>
    </row>
    <row r="30" spans="2:80" ht="13.2">
      <c r="BS30"/>
      <c r="BT30"/>
      <c r="BU30"/>
      <c r="BV30"/>
    </row>
    <row r="31" spans="2:80" ht="13.2">
      <c r="BS31"/>
      <c r="BT31"/>
      <c r="BU31"/>
      <c r="BV31"/>
    </row>
    <row r="32" spans="2:80" ht="13.2">
      <c r="BS32"/>
      <c r="BT32"/>
      <c r="BU32"/>
      <c r="BV32"/>
    </row>
    <row r="33" spans="71:74" ht="13.2">
      <c r="BS33"/>
      <c r="BT33"/>
      <c r="BU33"/>
      <c r="BV33"/>
    </row>
    <row r="34" spans="71:74" ht="13.2">
      <c r="BS34"/>
      <c r="BT34"/>
      <c r="BU34"/>
      <c r="BV34"/>
    </row>
    <row r="35" spans="71:74" ht="13.2">
      <c r="BS35"/>
      <c r="BT35"/>
      <c r="BU35"/>
      <c r="BV35"/>
    </row>
    <row r="36" spans="71:74" ht="13.2">
      <c r="BS36"/>
      <c r="BT36"/>
      <c r="BU36"/>
      <c r="BV36"/>
    </row>
    <row r="37" spans="71:74" ht="13.2">
      <c r="BS37"/>
      <c r="BT37"/>
      <c r="BU37"/>
      <c r="BV37"/>
    </row>
    <row r="38" spans="71:74" ht="13.2">
      <c r="BS38"/>
      <c r="BT38"/>
      <c r="BU38"/>
      <c r="BV38"/>
    </row>
    <row r="39" spans="71:74" ht="13.2">
      <c r="BS39"/>
      <c r="BT39"/>
      <c r="BU39"/>
      <c r="BV39"/>
    </row>
    <row r="40" spans="71:74" ht="13.2">
      <c r="BS40"/>
      <c r="BT40"/>
      <c r="BU40"/>
      <c r="BV40"/>
    </row>
    <row r="41" spans="71:74" ht="13.2">
      <c r="BS41"/>
      <c r="BT41"/>
      <c r="BU41"/>
      <c r="BV41"/>
    </row>
    <row r="42" spans="71:74" ht="13.2">
      <c r="BS42"/>
      <c r="BT42"/>
      <c r="BU42"/>
      <c r="BV42"/>
    </row>
    <row r="43" spans="71:74" ht="13.2">
      <c r="BS43"/>
      <c r="BT43"/>
      <c r="BU43"/>
      <c r="BV43"/>
    </row>
    <row r="44" spans="71:74" ht="13.2">
      <c r="BS44"/>
      <c r="BT44"/>
      <c r="BU44"/>
      <c r="BV44"/>
    </row>
    <row r="45" spans="71:74" ht="13.2">
      <c r="BS45"/>
      <c r="BT45"/>
      <c r="BU45"/>
      <c r="BV45"/>
    </row>
    <row r="46" spans="71:74" ht="13.2">
      <c r="BS46"/>
      <c r="BT46"/>
      <c r="BU46"/>
      <c r="BV46"/>
    </row>
    <row r="47" spans="71:74" ht="13.2">
      <c r="BS47"/>
      <c r="BT47"/>
      <c r="BU47"/>
      <c r="BV47"/>
    </row>
    <row r="48" spans="71:74" ht="13.2">
      <c r="BS48"/>
      <c r="BT48"/>
      <c r="BU48"/>
      <c r="BV48"/>
    </row>
    <row r="49" spans="71:74" ht="13.2">
      <c r="BS49"/>
      <c r="BT49"/>
      <c r="BU49"/>
      <c r="BV49"/>
    </row>
  </sheetData>
  <mergeCells count="68">
    <mergeCell ref="A5:E6"/>
    <mergeCell ref="F6:G6"/>
    <mergeCell ref="BJ6:BK6"/>
    <mergeCell ref="BH6:BI6"/>
    <mergeCell ref="BN6:BO6"/>
    <mergeCell ref="AZ6:BA6"/>
    <mergeCell ref="BP6:BQ6"/>
    <mergeCell ref="L6:M6"/>
    <mergeCell ref="H6:I6"/>
    <mergeCell ref="T6:U6"/>
    <mergeCell ref="V6:W6"/>
    <mergeCell ref="BL6:BM6"/>
    <mergeCell ref="AB6:AC6"/>
    <mergeCell ref="AJ6:AK6"/>
    <mergeCell ref="AV6:AW6"/>
    <mergeCell ref="AX6:AY6"/>
    <mergeCell ref="P6:Q6"/>
    <mergeCell ref="BF6:BG6"/>
    <mergeCell ref="AD6:AE6"/>
    <mergeCell ref="BB6:BC6"/>
    <mergeCell ref="AT6:AU6"/>
    <mergeCell ref="BD6:BE6"/>
    <mergeCell ref="A1:BQ1"/>
    <mergeCell ref="F5:BQ5"/>
    <mergeCell ref="BN7:BO7"/>
    <mergeCell ref="BP7:BQ7"/>
    <mergeCell ref="A7:E7"/>
    <mergeCell ref="F7:G7"/>
    <mergeCell ref="BJ7:BK7"/>
    <mergeCell ref="BH7:BI7"/>
    <mergeCell ref="L7:M7"/>
    <mergeCell ref="AR7:AS7"/>
    <mergeCell ref="P7:Q7"/>
    <mergeCell ref="Z6:AA6"/>
    <mergeCell ref="Z7:AA7"/>
    <mergeCell ref="X6:Y6"/>
    <mergeCell ref="X7:Y7"/>
    <mergeCell ref="AL6:AM6"/>
    <mergeCell ref="AL7:AM7"/>
    <mergeCell ref="AJ7:AK7"/>
    <mergeCell ref="R7:S7"/>
    <mergeCell ref="T7:U7"/>
    <mergeCell ref="BF7:BG7"/>
    <mergeCell ref="AZ7:BA7"/>
    <mergeCell ref="AV7:AW7"/>
    <mergeCell ref="AX7:AY7"/>
    <mergeCell ref="AP7:AQ7"/>
    <mergeCell ref="AB7:AC7"/>
    <mergeCell ref="AD7:AE7"/>
    <mergeCell ref="BB7:BC7"/>
    <mergeCell ref="AT7:AU7"/>
    <mergeCell ref="AN7:AO7"/>
    <mergeCell ref="BL7:BM7"/>
    <mergeCell ref="V7:W7"/>
    <mergeCell ref="J6:K6"/>
    <mergeCell ref="H7:I7"/>
    <mergeCell ref="J7:K7"/>
    <mergeCell ref="N6:O6"/>
    <mergeCell ref="N7:O7"/>
    <mergeCell ref="R6:S6"/>
    <mergeCell ref="BD7:BE7"/>
    <mergeCell ref="AN6:AO6"/>
    <mergeCell ref="AR6:AS6"/>
    <mergeCell ref="AF6:AG6"/>
    <mergeCell ref="AF7:AG7"/>
    <mergeCell ref="AH6:AI6"/>
    <mergeCell ref="AH7:AI7"/>
    <mergeCell ref="AP6:AQ6"/>
  </mergeCells>
  <phoneticPr fontId="2"/>
  <conditionalFormatting sqref="A9:BP10 A15:BP15">
    <cfRule type="expression" dxfId="5" priority="2" stopIfTrue="1">
      <formula>$A9="消去"</formula>
    </cfRule>
  </conditionalFormatting>
  <conditionalFormatting sqref="A11:BP14">
    <cfRule type="expression" dxfId="4" priority="1" stopIfTrue="1">
      <formula>$A11="消去"</formula>
    </cfRule>
  </conditionalFormatting>
  <pageMargins left="0.75" right="0.75" top="1" bottom="1" header="0.51200000000000001" footer="0.51200000000000001"/>
  <pageSetup paperSize="9" fitToHeight="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9"/>
  <sheetViews>
    <sheetView showZeros="0" view="pageBreakPreview" zoomScaleNormal="100" workbookViewId="0"/>
  </sheetViews>
  <sheetFormatPr defaultColWidth="9" defaultRowHeight="13.2"/>
  <cols>
    <col min="1" max="1" width="17.109375" style="78" customWidth="1"/>
    <col min="2" max="2" width="5.21875" style="78" bestFit="1" customWidth="1"/>
    <col min="3" max="3" width="9" style="78"/>
    <col min="4" max="4" width="25.6640625" style="79" customWidth="1"/>
    <col min="5" max="5" width="13.44140625" style="78" customWidth="1"/>
    <col min="6" max="6" width="3.44140625" style="78" bestFit="1" customWidth="1"/>
    <col min="7" max="9" width="10.6640625" style="78" customWidth="1"/>
    <col min="10" max="10" width="22.44140625" style="79" customWidth="1"/>
    <col min="11" max="12" width="33.33203125" style="78" customWidth="1"/>
    <col min="13" max="13" width="100.6640625" style="79" customWidth="1"/>
    <col min="14" max="16384" width="9" style="78"/>
  </cols>
  <sheetData>
    <row r="1" spans="1:14" ht="19.8" thickBot="1">
      <c r="A1" s="77" t="s">
        <v>28</v>
      </c>
      <c r="B1" s="77"/>
      <c r="C1" s="78" t="e">
        <f>"("&amp;#REF!&amp;")"</f>
        <v>#REF!</v>
      </c>
      <c r="J1" s="80" t="s">
        <v>78</v>
      </c>
      <c r="K1" s="221" t="s">
        <v>77</v>
      </c>
      <c r="L1" s="221"/>
      <c r="M1" s="221"/>
    </row>
    <row r="2" spans="1:14">
      <c r="A2" s="222" t="s">
        <v>30</v>
      </c>
      <c r="B2" s="225" t="s">
        <v>31</v>
      </c>
      <c r="C2" s="228" t="s">
        <v>32</v>
      </c>
      <c r="D2" s="231" t="s">
        <v>33</v>
      </c>
      <c r="E2" s="83" t="s">
        <v>34</v>
      </c>
      <c r="F2" s="84"/>
      <c r="G2" s="228" t="s">
        <v>4</v>
      </c>
      <c r="H2" s="228"/>
      <c r="I2" s="228"/>
      <c r="J2" s="234"/>
      <c r="K2" s="222" t="s">
        <v>30</v>
      </c>
      <c r="L2" s="228" t="s">
        <v>32</v>
      </c>
      <c r="M2" s="231" t="s">
        <v>33</v>
      </c>
    </row>
    <row r="3" spans="1:14">
      <c r="A3" s="223"/>
      <c r="B3" s="226"/>
      <c r="C3" s="229"/>
      <c r="D3" s="232"/>
      <c r="E3" s="232" t="s">
        <v>35</v>
      </c>
      <c r="F3" s="211" t="s">
        <v>36</v>
      </c>
      <c r="G3" s="118"/>
      <c r="H3" s="119"/>
      <c r="I3" s="118"/>
      <c r="J3" s="213" t="s">
        <v>37</v>
      </c>
      <c r="K3" s="223"/>
      <c r="L3" s="229"/>
      <c r="M3" s="232"/>
    </row>
    <row r="4" spans="1:14" ht="13.8" thickBot="1">
      <c r="A4" s="224"/>
      <c r="B4" s="227"/>
      <c r="C4" s="230"/>
      <c r="D4" s="233"/>
      <c r="E4" s="233"/>
      <c r="F4" s="212"/>
      <c r="G4" s="88"/>
      <c r="H4" s="89"/>
      <c r="I4" s="88"/>
      <c r="J4" s="214"/>
      <c r="K4" s="224"/>
      <c r="L4" s="230"/>
      <c r="M4" s="233"/>
    </row>
    <row r="5" spans="1:14">
      <c r="A5" s="135">
        <f>K5</f>
        <v>0</v>
      </c>
      <c r="B5" s="82" t="str">
        <f>IF(A5="〃","〃","新規")</f>
        <v>新規</v>
      </c>
      <c r="C5" s="82">
        <f>L5</f>
        <v>0</v>
      </c>
      <c r="D5" s="82">
        <f>M5</f>
        <v>0</v>
      </c>
      <c r="E5" s="82"/>
      <c r="F5" s="82"/>
      <c r="G5" s="82"/>
      <c r="H5" s="82"/>
      <c r="I5" s="82"/>
      <c r="J5" s="90"/>
      <c r="K5" s="81"/>
      <c r="L5" s="82"/>
      <c r="M5" s="82"/>
      <c r="N5" s="78" t="str">
        <f>ASC(J5)</f>
        <v/>
      </c>
    </row>
    <row r="6" spans="1:14">
      <c r="A6" s="91" t="str">
        <f ca="1">IF(OFFSET(K6,-1,)=K6,"〃",K6)</f>
        <v>〃</v>
      </c>
      <c r="B6" s="85" t="str">
        <f ca="1">IF(A6="〃","〃","新規")</f>
        <v>〃</v>
      </c>
      <c r="C6" s="85" t="str">
        <f ca="1">IF(OFFSET(L6,-1,)=L6,"〃",L6)</f>
        <v>〃</v>
      </c>
      <c r="D6" s="85" t="str">
        <f ca="1">IF(OFFSET(M6,-1,)=M6,"〃",M6)</f>
        <v>〃</v>
      </c>
      <c r="E6" s="85"/>
      <c r="F6" s="85"/>
      <c r="G6" s="85"/>
      <c r="H6" s="85"/>
      <c r="I6" s="85"/>
      <c r="J6" s="92"/>
      <c r="K6" s="91"/>
      <c r="L6" s="85"/>
      <c r="M6" s="85"/>
      <c r="N6" s="78" t="str">
        <f>ASC(J6)</f>
        <v/>
      </c>
    </row>
    <row r="7" spans="1:14" ht="13.8" thickBot="1">
      <c r="A7" s="133" t="str">
        <f ca="1">IF(OFFSET(K7,-1,)=K7,"〃",K7)</f>
        <v>〃</v>
      </c>
      <c r="B7" s="132" t="str">
        <f ca="1">IF(A7="〃","〃","新規")</f>
        <v>〃</v>
      </c>
      <c r="C7" s="132" t="str">
        <f ca="1">IF(OFFSET(L7,-1,)=L7,"〃",L7)</f>
        <v>〃</v>
      </c>
      <c r="D7" s="132" t="str">
        <f ca="1">IF(OFFSET(M7,-1,)=M7,"〃",M7)</f>
        <v>〃</v>
      </c>
      <c r="E7" s="132"/>
      <c r="F7" s="132"/>
      <c r="G7" s="132"/>
      <c r="H7" s="132"/>
      <c r="I7" s="132"/>
      <c r="J7" s="134"/>
      <c r="K7" s="91"/>
      <c r="L7" s="85"/>
      <c r="M7" s="85"/>
      <c r="N7" s="78" t="str">
        <f>ASC(J7)</f>
        <v/>
      </c>
    </row>
    <row r="8" spans="1:14" ht="17.25" customHeight="1">
      <c r="A8" s="215" t="str">
        <f>警察署名</f>
        <v>凸凹</v>
      </c>
      <c r="B8" s="216"/>
      <c r="C8" s="216"/>
      <c r="D8" s="219" t="s">
        <v>38</v>
      </c>
      <c r="E8" s="110">
        <v>0</v>
      </c>
      <c r="F8" s="111"/>
      <c r="G8" s="112">
        <f>IF(ISERROR(FIND("図示", G3)), IF(ISERROR(FIND("削除", G3)), SUMPRODUCT((ISNUMBER(FIND("横断歩道　実線",$E5:$E7)))*(G5:G7&lt;&gt;""), $F5:$F7), 0), SUMIF(G5:G7,"&gt;0",$F5:$F7))</f>
        <v>0</v>
      </c>
      <c r="H8" s="112">
        <f>IF(ISERROR(FIND("図示", H3)), IF(ISERROR(FIND("削除", H3)), SUMPRODUCT((ISNUMBER(FIND("横断歩道　実線",$E5:$E7)))*(H5:H7&lt;&gt;""), $F5:$F7), 0), SUMIF(H5:H7,"&gt;0",$F5:$F7))</f>
        <v>0</v>
      </c>
      <c r="I8" s="112">
        <f>IF(ISERROR(FIND("図示", I3)), IF(ISERROR(FIND("削除", I3)), SUMPRODUCT((ISNUMBER(FIND("横断歩道　実線",$E5:$E7)))*(I5:I7&lt;&gt;""), $F5:$F7), 0), SUMIF(I5:I7,"&gt;0",$F5:$F7))</f>
        <v>0</v>
      </c>
      <c r="J8" s="94"/>
    </row>
    <row r="9" spans="1:14" ht="18" customHeight="1" thickBot="1">
      <c r="A9" s="217"/>
      <c r="B9" s="218"/>
      <c r="C9" s="218"/>
      <c r="D9" s="220"/>
      <c r="E9" s="113"/>
      <c r="F9" s="114"/>
      <c r="G9" s="115">
        <f>SUM(G5:G7)</f>
        <v>0</v>
      </c>
      <c r="H9" s="115">
        <f>SUM(H5:H7)</f>
        <v>0</v>
      </c>
      <c r="I9" s="115">
        <f>SUM(I5:I7)</f>
        <v>0</v>
      </c>
      <c r="J9" s="95"/>
    </row>
  </sheetData>
  <mergeCells count="14">
    <mergeCell ref="F3:F4"/>
    <mergeCell ref="J3:J4"/>
    <mergeCell ref="A8:C9"/>
    <mergeCell ref="D8:D9"/>
    <mergeCell ref="K1:M1"/>
    <mergeCell ref="A2:A4"/>
    <mergeCell ref="B2:B4"/>
    <mergeCell ref="C2:C4"/>
    <mergeCell ref="D2:D4"/>
    <mergeCell ref="G2:J2"/>
    <mergeCell ref="K2:K4"/>
    <mergeCell ref="L2:L4"/>
    <mergeCell ref="M2:M4"/>
    <mergeCell ref="E3:E4"/>
  </mergeCells>
  <phoneticPr fontId="2"/>
  <pageMargins left="0.74803149606299213" right="0.74803149606299213" top="0.98425196850393704" bottom="0.98425196850393704" header="0.51181102362204722" footer="0.51181102362204722"/>
  <pageSetup paperSize="9"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9"/>
  <sheetViews>
    <sheetView showZeros="0" view="pageBreakPreview" zoomScaleNormal="100" workbookViewId="0"/>
  </sheetViews>
  <sheetFormatPr defaultColWidth="9" defaultRowHeight="13.2"/>
  <cols>
    <col min="1" max="1" width="17.109375" style="78" customWidth="1"/>
    <col min="2" max="2" width="5.21875" style="78" bestFit="1" customWidth="1"/>
    <col min="3" max="3" width="9" style="78"/>
    <col min="4" max="4" width="25.6640625" style="79" customWidth="1"/>
    <col min="5" max="5" width="13.44140625" style="78" customWidth="1"/>
    <col min="6" max="6" width="3.44140625" style="78" bestFit="1" customWidth="1"/>
    <col min="7" max="9" width="10.6640625" style="78" customWidth="1"/>
    <col min="10" max="10" width="22.44140625" style="79" customWidth="1"/>
    <col min="11" max="12" width="33.33203125" style="78" customWidth="1"/>
    <col min="13" max="13" width="100.6640625" style="79" customWidth="1"/>
    <col min="14" max="16384" width="9" style="78"/>
  </cols>
  <sheetData>
    <row r="1" spans="1:14" ht="19.8" thickBot="1">
      <c r="A1" s="77" t="s">
        <v>28</v>
      </c>
      <c r="B1" s="77"/>
      <c r="C1" s="78" t="e">
        <f>"("&amp;#REF!&amp;")"</f>
        <v>#REF!</v>
      </c>
      <c r="J1" s="80" t="s">
        <v>78</v>
      </c>
      <c r="K1" s="221" t="s">
        <v>77</v>
      </c>
      <c r="L1" s="221"/>
      <c r="M1" s="221"/>
    </row>
    <row r="2" spans="1:14">
      <c r="A2" s="222" t="s">
        <v>30</v>
      </c>
      <c r="B2" s="225" t="s">
        <v>31</v>
      </c>
      <c r="C2" s="228" t="s">
        <v>32</v>
      </c>
      <c r="D2" s="231" t="s">
        <v>33</v>
      </c>
      <c r="E2" s="83" t="s">
        <v>34</v>
      </c>
      <c r="F2" s="84"/>
      <c r="G2" s="228" t="s">
        <v>4</v>
      </c>
      <c r="H2" s="228"/>
      <c r="I2" s="228"/>
      <c r="J2" s="234"/>
      <c r="K2" s="222" t="s">
        <v>30</v>
      </c>
      <c r="L2" s="228" t="s">
        <v>32</v>
      </c>
      <c r="M2" s="231" t="s">
        <v>33</v>
      </c>
    </row>
    <row r="3" spans="1:14">
      <c r="A3" s="223"/>
      <c r="B3" s="226"/>
      <c r="C3" s="229"/>
      <c r="D3" s="232"/>
      <c r="E3" s="232" t="s">
        <v>35</v>
      </c>
      <c r="F3" s="211" t="s">
        <v>36</v>
      </c>
      <c r="G3" s="118"/>
      <c r="H3" s="119"/>
      <c r="I3" s="118"/>
      <c r="J3" s="213" t="s">
        <v>37</v>
      </c>
      <c r="K3" s="223"/>
      <c r="L3" s="229"/>
      <c r="M3" s="232"/>
    </row>
    <row r="4" spans="1:14" ht="13.8" thickBot="1">
      <c r="A4" s="224"/>
      <c r="B4" s="227"/>
      <c r="C4" s="230"/>
      <c r="D4" s="233"/>
      <c r="E4" s="233"/>
      <c r="F4" s="212"/>
      <c r="G4" s="88"/>
      <c r="H4" s="89"/>
      <c r="I4" s="88"/>
      <c r="J4" s="214"/>
      <c r="K4" s="224"/>
      <c r="L4" s="230"/>
      <c r="M4" s="233"/>
    </row>
    <row r="5" spans="1:14">
      <c r="A5" s="135">
        <f>K5</f>
        <v>0</v>
      </c>
      <c r="B5" s="82" t="str">
        <f>IF(A5="〃","〃","新規")</f>
        <v>新規</v>
      </c>
      <c r="C5" s="82">
        <f>L5</f>
        <v>0</v>
      </c>
      <c r="D5" s="82">
        <f>M5</f>
        <v>0</v>
      </c>
      <c r="E5" s="82"/>
      <c r="F5" s="82"/>
      <c r="G5" s="82"/>
      <c r="H5" s="82"/>
      <c r="I5" s="82"/>
      <c r="J5" s="90"/>
      <c r="K5" s="81"/>
      <c r="L5" s="82"/>
      <c r="M5" s="82"/>
      <c r="N5" s="78" t="str">
        <f>ASC(J5)</f>
        <v/>
      </c>
    </row>
    <row r="6" spans="1:14">
      <c r="A6" s="91" t="str">
        <f ca="1">IF(OFFSET(K6,-1,)=K6,"〃",K6)</f>
        <v>〃</v>
      </c>
      <c r="B6" s="85" t="str">
        <f ca="1">IF(A6="〃","〃","新規")</f>
        <v>〃</v>
      </c>
      <c r="C6" s="85" t="str">
        <f ca="1">IF(OFFSET(L6,-1,)=L6,"〃",L6)</f>
        <v>〃</v>
      </c>
      <c r="D6" s="85" t="str">
        <f ca="1">IF(OFFSET(M6,-1,)=M6,"〃",M6)</f>
        <v>〃</v>
      </c>
      <c r="E6" s="85"/>
      <c r="F6" s="85"/>
      <c r="G6" s="85"/>
      <c r="H6" s="85"/>
      <c r="I6" s="85"/>
      <c r="J6" s="92"/>
      <c r="K6" s="91"/>
      <c r="L6" s="85"/>
      <c r="M6" s="85"/>
      <c r="N6" s="78" t="str">
        <f>ASC(J6)</f>
        <v/>
      </c>
    </row>
    <row r="7" spans="1:14" ht="13.8" thickBot="1">
      <c r="A7" s="133" t="str">
        <f ca="1">IF(OFFSET(K7,-1,)=K7,"〃",K7)</f>
        <v>〃</v>
      </c>
      <c r="B7" s="132" t="str">
        <f ca="1">IF(A7="〃","〃","新規")</f>
        <v>〃</v>
      </c>
      <c r="C7" s="132" t="str">
        <f ca="1">IF(OFFSET(L7,-1,)=L7,"〃",L7)</f>
        <v>〃</v>
      </c>
      <c r="D7" s="132" t="str">
        <f ca="1">IF(OFFSET(M7,-1,)=M7,"〃",M7)</f>
        <v>〃</v>
      </c>
      <c r="E7" s="132"/>
      <c r="F7" s="132"/>
      <c r="G7" s="132"/>
      <c r="H7" s="132"/>
      <c r="I7" s="132"/>
      <c r="J7" s="134"/>
      <c r="K7" s="91"/>
      <c r="L7" s="85"/>
      <c r="M7" s="85"/>
      <c r="N7" s="78" t="str">
        <f>ASC(J7)</f>
        <v/>
      </c>
    </row>
    <row r="8" spans="1:14" ht="17.25" customHeight="1">
      <c r="A8" s="215" t="str">
        <f>警察署名</f>
        <v>凸凹</v>
      </c>
      <c r="B8" s="216"/>
      <c r="C8" s="216"/>
      <c r="D8" s="219" t="s">
        <v>38</v>
      </c>
      <c r="E8" s="110"/>
      <c r="F8" s="111"/>
      <c r="G8" s="112">
        <f>IF(ISERROR(FIND("図示", G3)), IF(ISERROR(FIND("削除", G3)), SUMPRODUCT((ISNUMBER(FIND("横断歩道　実線",$E5:$E7)))*(G5:G7&lt;&gt;""), $F5:$F7), 0), SUMIF(G5:G7,"&gt;0",$F5:$F7))</f>
        <v>0</v>
      </c>
      <c r="H8" s="112">
        <f>IF(ISERROR(FIND("図示", H3)), IF(ISERROR(FIND("削除", H3)), SUMPRODUCT((ISNUMBER(FIND("横断歩道　実線",$E5:$E7)))*(H5:H7&lt;&gt;""), $F5:$F7), 0), SUMIF(H5:H7,"&gt;0",$F5:$F7))</f>
        <v>0</v>
      </c>
      <c r="I8" s="112">
        <f>IF(ISERROR(FIND("図示", I3)), IF(ISERROR(FIND("削除", I3)), SUMPRODUCT((ISNUMBER(FIND("横断歩道　実線",$E5:$E7)))*(I5:I7&lt;&gt;""), $F5:$F7), 0), SUMIF(I5:I7,"&gt;0",$F5:$F7))</f>
        <v>0</v>
      </c>
      <c r="J8" s="94"/>
    </row>
    <row r="9" spans="1:14" ht="18" customHeight="1" thickBot="1">
      <c r="A9" s="217"/>
      <c r="B9" s="218"/>
      <c r="C9" s="218"/>
      <c r="D9" s="220"/>
      <c r="E9" s="113"/>
      <c r="F9" s="114"/>
      <c r="G9" s="115">
        <f>SUM(G5:G7)</f>
        <v>0</v>
      </c>
      <c r="H9" s="115">
        <f>SUM(H5:H7)</f>
        <v>0</v>
      </c>
      <c r="I9" s="115">
        <f>SUM(I5:I7)</f>
        <v>0</v>
      </c>
      <c r="J9" s="95"/>
    </row>
  </sheetData>
  <mergeCells count="14">
    <mergeCell ref="M2:M4"/>
    <mergeCell ref="K1:M1"/>
    <mergeCell ref="A8:C9"/>
    <mergeCell ref="D8:D9"/>
    <mergeCell ref="G2:J2"/>
    <mergeCell ref="E3:E4"/>
    <mergeCell ref="F3:F4"/>
    <mergeCell ref="J3:J4"/>
    <mergeCell ref="A2:A4"/>
    <mergeCell ref="B2:B4"/>
    <mergeCell ref="C2:C4"/>
    <mergeCell ref="D2:D4"/>
    <mergeCell ref="K2:K4"/>
    <mergeCell ref="L2:L4"/>
  </mergeCells>
  <phoneticPr fontId="2"/>
  <pageMargins left="0.74803149606299213" right="0.74803149606299213" top="0.98425196850393704" bottom="0.98425196850393704" header="0.51181102362204722" footer="0.51181102362204722"/>
  <pageSetup paperSize="9"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11"/>
  <sheetViews>
    <sheetView showZeros="0" view="pageBreakPreview" zoomScaleNormal="100" workbookViewId="0"/>
  </sheetViews>
  <sheetFormatPr defaultColWidth="9" defaultRowHeight="13.2"/>
  <cols>
    <col min="1" max="1" width="22.33203125" style="78" customWidth="1"/>
    <col min="2" max="2" width="9" style="78"/>
    <col min="3" max="3" width="25.6640625" style="79" customWidth="1"/>
    <col min="4" max="4" width="13.44140625" style="78" customWidth="1"/>
    <col min="5" max="5" width="3.44140625" style="78" bestFit="1" customWidth="1"/>
    <col min="6" max="8" width="10.6640625" style="78" customWidth="1"/>
    <col min="9" max="9" width="22.44140625" style="79" customWidth="1"/>
    <col min="10" max="11" width="37.33203125" style="78" customWidth="1"/>
    <col min="12" max="12" width="100.6640625" style="79" customWidth="1"/>
    <col min="13" max="16384" width="9" style="78"/>
  </cols>
  <sheetData>
    <row r="1" spans="1:13" ht="19.8" thickBot="1">
      <c r="A1" s="77" t="s">
        <v>39</v>
      </c>
      <c r="B1" s="78" t="e">
        <f>"("&amp;#REF!&amp;")"</f>
        <v>#REF!</v>
      </c>
      <c r="I1" s="80" t="s">
        <v>78</v>
      </c>
      <c r="J1" s="221" t="s">
        <v>77</v>
      </c>
      <c r="K1" s="221"/>
      <c r="L1" s="221"/>
    </row>
    <row r="2" spans="1:13">
      <c r="A2" s="238" t="s">
        <v>40</v>
      </c>
      <c r="B2" s="228" t="s">
        <v>32</v>
      </c>
      <c r="C2" s="231" t="s">
        <v>33</v>
      </c>
      <c r="D2" s="83" t="s">
        <v>34</v>
      </c>
      <c r="E2" s="84"/>
      <c r="F2" s="228" t="s">
        <v>4</v>
      </c>
      <c r="G2" s="228"/>
      <c r="H2" s="228"/>
      <c r="I2" s="234"/>
      <c r="J2" s="238" t="s">
        <v>40</v>
      </c>
      <c r="K2" s="228" t="s">
        <v>32</v>
      </c>
      <c r="L2" s="231" t="s">
        <v>33</v>
      </c>
    </row>
    <row r="3" spans="1:13">
      <c r="A3" s="239"/>
      <c r="B3" s="229"/>
      <c r="C3" s="232"/>
      <c r="D3" s="232" t="s">
        <v>35</v>
      </c>
      <c r="E3" s="211" t="s">
        <v>36</v>
      </c>
      <c r="F3" s="86"/>
      <c r="G3" s="87"/>
      <c r="H3" s="86"/>
      <c r="I3" s="213" t="s">
        <v>37</v>
      </c>
      <c r="J3" s="239"/>
      <c r="K3" s="229"/>
      <c r="L3" s="232"/>
    </row>
    <row r="4" spans="1:13" ht="13.8" thickBot="1">
      <c r="A4" s="240"/>
      <c r="B4" s="230"/>
      <c r="C4" s="233"/>
      <c r="D4" s="233"/>
      <c r="E4" s="212"/>
      <c r="F4" s="88"/>
      <c r="G4" s="89"/>
      <c r="H4" s="88"/>
      <c r="I4" s="214"/>
      <c r="J4" s="240"/>
      <c r="K4" s="230"/>
      <c r="L4" s="233"/>
    </row>
    <row r="5" spans="1:13">
      <c r="A5" s="81">
        <f>J5</f>
        <v>0</v>
      </c>
      <c r="B5" s="82">
        <f>K5</f>
        <v>0</v>
      </c>
      <c r="C5" s="82">
        <f>L5</f>
        <v>0</v>
      </c>
      <c r="D5" s="82"/>
      <c r="E5" s="82"/>
      <c r="F5" s="82"/>
      <c r="G5" s="82"/>
      <c r="H5" s="82"/>
      <c r="I5" s="90"/>
      <c r="J5" s="81"/>
      <c r="K5" s="82"/>
      <c r="L5" s="82"/>
      <c r="M5" s="78" t="str">
        <f>ASC(I5)</f>
        <v/>
      </c>
    </row>
    <row r="6" spans="1:13">
      <c r="A6" s="91" t="str">
        <f t="shared" ref="A6:C7" ca="1" si="0">IF(OFFSET(J6,-1,)=J6,"〃",J6)</f>
        <v>〃</v>
      </c>
      <c r="B6" s="85" t="str">
        <f t="shared" ca="1" si="0"/>
        <v>〃</v>
      </c>
      <c r="C6" s="85" t="str">
        <f t="shared" ca="1" si="0"/>
        <v>〃</v>
      </c>
      <c r="D6" s="85"/>
      <c r="E6" s="85"/>
      <c r="F6" s="85"/>
      <c r="G6" s="85"/>
      <c r="H6" s="85"/>
      <c r="I6" s="92"/>
      <c r="J6" s="91"/>
      <c r="K6" s="85"/>
      <c r="L6" s="85"/>
      <c r="M6" s="78" t="str">
        <f>ASC(I6)</f>
        <v/>
      </c>
    </row>
    <row r="7" spans="1:13" ht="13.8" thickBot="1">
      <c r="A7" s="91" t="str">
        <f t="shared" ca="1" si="0"/>
        <v>〃</v>
      </c>
      <c r="B7" s="85" t="str">
        <f t="shared" ca="1" si="0"/>
        <v>〃</v>
      </c>
      <c r="C7" s="85" t="str">
        <f t="shared" ca="1" si="0"/>
        <v>〃</v>
      </c>
      <c r="D7" s="86"/>
      <c r="E7" s="86"/>
      <c r="F7" s="86"/>
      <c r="G7" s="86"/>
      <c r="H7" s="86"/>
      <c r="I7" s="93"/>
      <c r="J7" s="109"/>
      <c r="K7" s="86"/>
      <c r="L7" s="86"/>
      <c r="M7" s="78" t="str">
        <f>ASC(I7)</f>
        <v/>
      </c>
    </row>
    <row r="8" spans="1:13" ht="16.2">
      <c r="A8" s="215" t="str">
        <f>警察署名</f>
        <v>凸凹</v>
      </c>
      <c r="B8" s="216"/>
      <c r="C8" s="219" t="s">
        <v>41</v>
      </c>
      <c r="D8" s="110"/>
      <c r="E8" s="111"/>
      <c r="F8" s="112">
        <f>IF(ISERROR(FIND("図示", F3)), IF(ISERROR(FIND("削除", F3)), SUMPRODUCT((ISNUMBER(FIND("横断歩道　実線",$D5:$D7)))*(F5:F7&lt;&gt;""), $E5:$E7), 0), SUMIF(F5:F7,"&gt;0",$E5:$E7))</f>
        <v>0</v>
      </c>
      <c r="G8" s="112">
        <f>IF(ISERROR(FIND("図示", G3)), IF(ISERROR(FIND("削除", G3)), SUMPRODUCT((ISNUMBER(FIND("横断歩道　実線",$D5:$D7)))*(G5:G7&lt;&gt;""), $E5:$E7), 0), SUMIF(G5:G7,"&gt;0",$E5:$E7))</f>
        <v>0</v>
      </c>
      <c r="H8" s="112">
        <f>IF(ISERROR(FIND("図示", H3)), IF(ISERROR(FIND("削除", H3)), SUMPRODUCT((ISNUMBER(FIND("横断歩道　実線",$D5:$D7)))*(H5:H7&lt;&gt;""), $E5:$E7), 0), SUMIF(H5:H7,"&gt;0",$E5:$E7))</f>
        <v>0</v>
      </c>
      <c r="I8" s="94"/>
      <c r="J8" s="215"/>
      <c r="K8" s="216"/>
      <c r="L8" s="219"/>
    </row>
    <row r="9" spans="1:13" ht="16.8" thickBot="1">
      <c r="A9" s="217"/>
      <c r="B9" s="218"/>
      <c r="C9" s="220"/>
      <c r="D9" s="113"/>
      <c r="E9" s="114"/>
      <c r="F9" s="115">
        <f>SUM(F5:F7)</f>
        <v>0</v>
      </c>
      <c r="G9" s="115">
        <f>SUM(G5:G7)</f>
        <v>0</v>
      </c>
      <c r="H9" s="115">
        <f>SUM(H5:H7)</f>
        <v>0</v>
      </c>
      <c r="I9" s="95"/>
      <c r="J9" s="236"/>
      <c r="K9" s="237"/>
      <c r="L9" s="235"/>
    </row>
    <row r="10" spans="1:13" ht="16.2">
      <c r="A10" s="215" t="str">
        <f>警察署名</f>
        <v>凸凹</v>
      </c>
      <c r="B10" s="216"/>
      <c r="C10" s="219" t="s">
        <v>42</v>
      </c>
      <c r="D10" s="110">
        <f>場所表_新規!新規合計+更新合計</f>
        <v>0</v>
      </c>
      <c r="E10" s="111"/>
      <c r="F10" s="112">
        <f>場所表_新規!G8+場所表_更新!F8</f>
        <v>0</v>
      </c>
      <c r="G10" s="112">
        <f>場所表_新規!H8+場所表_更新!G8</f>
        <v>0</v>
      </c>
      <c r="H10" s="112">
        <f>場所表_新規!I8+場所表_更新!H8</f>
        <v>0</v>
      </c>
      <c r="I10" s="94"/>
      <c r="J10" s="236"/>
      <c r="K10" s="237"/>
      <c r="L10" s="235"/>
    </row>
    <row r="11" spans="1:13" ht="16.8" thickBot="1">
      <c r="A11" s="217"/>
      <c r="B11" s="218"/>
      <c r="C11" s="220"/>
      <c r="D11" s="113"/>
      <c r="E11" s="114"/>
      <c r="F11" s="115">
        <f>場所表_新規!G9+場所表_更新!F9</f>
        <v>0</v>
      </c>
      <c r="G11" s="115">
        <f>場所表_新規!H9+場所表_更新!G9</f>
        <v>0</v>
      </c>
      <c r="H11" s="115">
        <f>場所表_新規!I9+場所表_更新!H9</f>
        <v>0</v>
      </c>
      <c r="I11" s="95"/>
      <c r="J11" s="236"/>
      <c r="K11" s="237"/>
      <c r="L11" s="235"/>
    </row>
  </sheetData>
  <mergeCells count="19">
    <mergeCell ref="J1:L1"/>
    <mergeCell ref="L2:L4"/>
    <mergeCell ref="F2:I2"/>
    <mergeCell ref="D3:D4"/>
    <mergeCell ref="E3:E4"/>
    <mergeCell ref="A10:B11"/>
    <mergeCell ref="C10:C11"/>
    <mergeCell ref="J8:K9"/>
    <mergeCell ref="A2:A4"/>
    <mergeCell ref="B2:B4"/>
    <mergeCell ref="C2:C4"/>
    <mergeCell ref="A8:B9"/>
    <mergeCell ref="C8:C9"/>
    <mergeCell ref="L8:L9"/>
    <mergeCell ref="J10:K11"/>
    <mergeCell ref="L10:L11"/>
    <mergeCell ref="I3:I4"/>
    <mergeCell ref="J2:J4"/>
    <mergeCell ref="K2:K4"/>
  </mergeCells>
  <phoneticPr fontId="2"/>
  <pageMargins left="0.74803149606299213" right="0.74803149606299213" top="0.98425196850393704" bottom="0.98425196850393704" header="0.51181102362204722" footer="0.51181102362204722"/>
  <pageSetup paperSize="9"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9"/>
  <sheetViews>
    <sheetView showZeros="0" view="pageBreakPreview" zoomScaleNormal="100" workbookViewId="0">
      <selection activeCell="C1" sqref="C1"/>
    </sheetView>
  </sheetViews>
  <sheetFormatPr defaultColWidth="9" defaultRowHeight="13.2"/>
  <cols>
    <col min="1" max="1" width="9" style="78"/>
    <col min="2" max="2" width="22.33203125" style="78" customWidth="1"/>
    <col min="3" max="3" width="9" style="78"/>
    <col min="4" max="4" width="25.6640625" style="79" customWidth="1"/>
    <col min="5" max="5" width="13.44140625" style="78" customWidth="1"/>
    <col min="6" max="6" width="3.44140625" style="78" bestFit="1" customWidth="1"/>
    <col min="7" max="7" width="10.6640625" style="78" customWidth="1"/>
    <col min="8" max="8" width="22.44140625" style="79" customWidth="1"/>
    <col min="9" max="10" width="37.33203125" style="78" customWidth="1"/>
    <col min="11" max="11" width="100.6640625" style="79" customWidth="1"/>
    <col min="12" max="16384" width="9" style="78"/>
  </cols>
  <sheetData>
    <row r="1" spans="1:12" ht="19.8" thickBot="1">
      <c r="B1" s="77" t="s">
        <v>39</v>
      </c>
      <c r="C1" s="78" t="s">
        <v>554</v>
      </c>
      <c r="H1" s="80" t="s">
        <v>63</v>
      </c>
      <c r="I1" s="221" t="s">
        <v>77</v>
      </c>
      <c r="J1" s="221"/>
      <c r="K1" s="221"/>
    </row>
    <row r="2" spans="1:12">
      <c r="B2" s="238" t="s">
        <v>40</v>
      </c>
      <c r="C2" s="228" t="s">
        <v>32</v>
      </c>
      <c r="D2" s="231" t="s">
        <v>33</v>
      </c>
      <c r="E2" s="83" t="s">
        <v>34</v>
      </c>
      <c r="F2" s="84"/>
      <c r="G2" s="228" t="s">
        <v>4</v>
      </c>
      <c r="H2" s="234"/>
      <c r="I2" s="238" t="s">
        <v>40</v>
      </c>
      <c r="J2" s="228" t="s">
        <v>32</v>
      </c>
      <c r="K2" s="231" t="s">
        <v>33</v>
      </c>
    </row>
    <row r="3" spans="1:12" ht="39.6">
      <c r="B3" s="239"/>
      <c r="C3" s="229"/>
      <c r="D3" s="232"/>
      <c r="E3" s="232" t="s">
        <v>35</v>
      </c>
      <c r="F3" s="211" t="s">
        <v>36</v>
      </c>
      <c r="G3" s="86" t="s">
        <v>82</v>
      </c>
      <c r="H3" s="213" t="s">
        <v>37</v>
      </c>
      <c r="I3" s="239"/>
      <c r="J3" s="229"/>
      <c r="K3" s="232"/>
    </row>
    <row r="4" spans="1:12" ht="13.8" thickBot="1">
      <c r="B4" s="240"/>
      <c r="C4" s="230"/>
      <c r="D4" s="233"/>
      <c r="E4" s="233"/>
      <c r="F4" s="212"/>
      <c r="G4" s="88" t="s">
        <v>84</v>
      </c>
      <c r="H4" s="214"/>
      <c r="I4" s="240"/>
      <c r="J4" s="230"/>
      <c r="K4" s="233"/>
    </row>
    <row r="5" spans="1:12" ht="27" thickBot="1">
      <c r="B5" s="81" t="str">
        <f>I5</f>
        <v>第20-7-0932</v>
      </c>
      <c r="C5" s="82" t="str">
        <f>J5</f>
        <v>県道</v>
      </c>
      <c r="D5" s="82" t="str">
        <f>K5</f>
        <v>福山市春日町2丁目2番56号先（吉田東交差点）</v>
      </c>
      <c r="E5" s="82" t="s">
        <v>92</v>
      </c>
      <c r="F5" s="82">
        <v>1</v>
      </c>
      <c r="G5" s="82">
        <v>40</v>
      </c>
      <c r="H5" s="90" t="s">
        <v>93</v>
      </c>
      <c r="I5" s="81" t="s">
        <v>90</v>
      </c>
      <c r="J5" s="82" t="s">
        <v>91</v>
      </c>
      <c r="K5" s="82" t="s">
        <v>81</v>
      </c>
      <c r="L5" s="78" t="str">
        <f>ASC(H5)</f>
        <v>4m10縞(南端を除く)</v>
      </c>
    </row>
    <row r="6" spans="1:12" ht="16.2">
      <c r="A6" s="165">
        <v>1</v>
      </c>
      <c r="B6" s="215" t="str">
        <f>警察署名</f>
        <v>福山東</v>
      </c>
      <c r="C6" s="216"/>
      <c r="D6" s="219" t="s">
        <v>41</v>
      </c>
      <c r="E6" s="110">
        <v>1</v>
      </c>
      <c r="F6" s="111"/>
      <c r="G6" s="112">
        <f>IF(ISERROR(FIND("図示", G3)), IF(ISERROR(FIND("削除", G3)), SUMPRODUCT((ISNUMBER(FIND("横断歩道　実線",$E5:$E5)))*(G5:G5&lt;&gt;""), $F5:$F5), 0), SUMIF(G5:G5,"&gt;0",$F5:$F5))</f>
        <v>1</v>
      </c>
      <c r="H6" s="94"/>
      <c r="I6" s="215"/>
      <c r="J6" s="216"/>
      <c r="K6" s="219"/>
    </row>
    <row r="7" spans="1:12" ht="16.8" thickBot="1">
      <c r="A7" s="165" t="s">
        <v>553</v>
      </c>
      <c r="B7" s="217"/>
      <c r="C7" s="218"/>
      <c r="D7" s="220"/>
      <c r="E7" s="113"/>
      <c r="F7" s="114"/>
      <c r="G7" s="115">
        <f>SUM(G5:G5)</f>
        <v>40</v>
      </c>
      <c r="H7" s="95"/>
      <c r="I7" s="236"/>
      <c r="J7" s="237"/>
      <c r="K7" s="235"/>
    </row>
    <row r="8" spans="1:12" ht="16.2" hidden="1">
      <c r="B8" s="215" t="str">
        <f>警察署名</f>
        <v>福山東</v>
      </c>
      <c r="C8" s="216"/>
      <c r="D8" s="219" t="s">
        <v>42</v>
      </c>
      <c r="E8" s="110">
        <f>場所表_福山東_新規!新規合計+更新合計</f>
        <v>1</v>
      </c>
      <c r="F8" s="111"/>
      <c r="G8" s="112">
        <f>G6</f>
        <v>1</v>
      </c>
      <c r="H8" s="94"/>
      <c r="I8" s="236"/>
      <c r="J8" s="237"/>
      <c r="K8" s="235"/>
    </row>
    <row r="9" spans="1:12" ht="16.8" hidden="1" thickBot="1">
      <c r="B9" s="217"/>
      <c r="C9" s="218"/>
      <c r="D9" s="220"/>
      <c r="E9" s="113"/>
      <c r="F9" s="114"/>
      <c r="G9" s="115">
        <f>G7</f>
        <v>40</v>
      </c>
      <c r="H9" s="95"/>
      <c r="I9" s="236"/>
      <c r="J9" s="237"/>
      <c r="K9" s="235"/>
    </row>
  </sheetData>
  <mergeCells count="19">
    <mergeCell ref="D6:D7"/>
    <mergeCell ref="I6:J7"/>
    <mergeCell ref="K6:K7"/>
    <mergeCell ref="B8:C9"/>
    <mergeCell ref="D8:D9"/>
    <mergeCell ref="I8:J9"/>
    <mergeCell ref="K8:K9"/>
    <mergeCell ref="B6:C7"/>
    <mergeCell ref="I1:K1"/>
    <mergeCell ref="B2:B4"/>
    <mergeCell ref="C2:C4"/>
    <mergeCell ref="D2:D4"/>
    <mergeCell ref="G2:H2"/>
    <mergeCell ref="I2:I4"/>
    <mergeCell ref="J2:J4"/>
    <mergeCell ref="K2:K4"/>
    <mergeCell ref="E3:E4"/>
    <mergeCell ref="F3:F4"/>
    <mergeCell ref="H3:H4"/>
  </mergeCells>
  <phoneticPr fontId="2"/>
  <pageMargins left="0.75" right="0.75" top="1" bottom="1" header="0.51200000000000001" footer="0.51200000000000001"/>
  <pageSetup paperSize="9" scale="75"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Q93"/>
  <sheetViews>
    <sheetView showZeros="0" view="pageBreakPreview" zoomScaleNormal="100" workbookViewId="0">
      <selection activeCell="D1" sqref="D1"/>
    </sheetView>
  </sheetViews>
  <sheetFormatPr defaultColWidth="9" defaultRowHeight="13.2"/>
  <cols>
    <col min="1" max="1" width="9" style="78"/>
    <col min="2" max="2" width="17.109375" style="78" customWidth="1"/>
    <col min="3" max="3" width="5.21875" style="78" bestFit="1" customWidth="1"/>
    <col min="4" max="4" width="9" style="78"/>
    <col min="5" max="5" width="25.6640625" style="79" customWidth="1"/>
    <col min="6" max="6" width="13.44140625" style="78" customWidth="1"/>
    <col min="7" max="7" width="3.44140625" style="78" bestFit="1" customWidth="1"/>
    <col min="8" max="12" width="10.6640625" style="78" customWidth="1"/>
    <col min="13" max="13" width="22.44140625" style="79" customWidth="1"/>
    <col min="14" max="15" width="33.33203125" style="78" customWidth="1"/>
    <col min="16" max="16" width="100.6640625" style="79" customWidth="1"/>
    <col min="17" max="16384" width="9" style="78"/>
  </cols>
  <sheetData>
    <row r="1" spans="1:17" ht="19.8" thickBot="1">
      <c r="B1" s="77" t="s">
        <v>28</v>
      </c>
      <c r="C1" s="77"/>
      <c r="D1" s="78" t="s">
        <v>554</v>
      </c>
      <c r="M1" s="80" t="s">
        <v>64</v>
      </c>
      <c r="N1" s="221" t="s">
        <v>77</v>
      </c>
      <c r="O1" s="221"/>
      <c r="P1" s="221"/>
    </row>
    <row r="2" spans="1:17">
      <c r="B2" s="222" t="s">
        <v>30</v>
      </c>
      <c r="C2" s="225" t="s">
        <v>31</v>
      </c>
      <c r="D2" s="228" t="s">
        <v>32</v>
      </c>
      <c r="E2" s="231" t="s">
        <v>33</v>
      </c>
      <c r="F2" s="83" t="s">
        <v>34</v>
      </c>
      <c r="G2" s="84"/>
      <c r="H2" s="228" t="s">
        <v>4</v>
      </c>
      <c r="I2" s="228"/>
      <c r="J2" s="228"/>
      <c r="K2" s="228"/>
      <c r="L2" s="228"/>
      <c r="M2" s="234"/>
      <c r="N2" s="222" t="s">
        <v>30</v>
      </c>
      <c r="O2" s="228" t="s">
        <v>32</v>
      </c>
      <c r="P2" s="231" t="s">
        <v>33</v>
      </c>
    </row>
    <row r="3" spans="1:17" ht="39.6">
      <c r="B3" s="223"/>
      <c r="C3" s="226"/>
      <c r="D3" s="229"/>
      <c r="E3" s="232"/>
      <c r="F3" s="232" t="s">
        <v>35</v>
      </c>
      <c r="G3" s="211" t="s">
        <v>36</v>
      </c>
      <c r="H3" s="118" t="s">
        <v>82</v>
      </c>
      <c r="I3" s="119" t="s">
        <v>85</v>
      </c>
      <c r="J3" s="119" t="s">
        <v>86</v>
      </c>
      <c r="K3" s="119" t="s">
        <v>88</v>
      </c>
      <c r="L3" s="118" t="s">
        <v>89</v>
      </c>
      <c r="M3" s="213" t="s">
        <v>37</v>
      </c>
      <c r="N3" s="223"/>
      <c r="O3" s="229"/>
      <c r="P3" s="232"/>
    </row>
    <row r="4" spans="1:17" ht="13.8" thickBot="1">
      <c r="B4" s="224"/>
      <c r="C4" s="227"/>
      <c r="D4" s="230"/>
      <c r="E4" s="233"/>
      <c r="F4" s="233"/>
      <c r="G4" s="212"/>
      <c r="H4" s="88" t="s">
        <v>84</v>
      </c>
      <c r="I4" s="89" t="s">
        <v>84</v>
      </c>
      <c r="J4" s="89" t="s">
        <v>84</v>
      </c>
      <c r="K4" s="89" t="s">
        <v>84</v>
      </c>
      <c r="L4" s="88" t="s">
        <v>84</v>
      </c>
      <c r="M4" s="214"/>
      <c r="N4" s="224"/>
      <c r="O4" s="230"/>
      <c r="P4" s="233"/>
    </row>
    <row r="5" spans="1:17" ht="39.6">
      <c r="A5" s="166">
        <v>1</v>
      </c>
      <c r="B5" s="135" t="str">
        <f>N5</f>
        <v>251280178_x000D_
(第24の2-24-0006)</v>
      </c>
      <c r="C5" s="82" t="str">
        <f>IF(B5="〃","〃","新規")</f>
        <v>新規</v>
      </c>
      <c r="D5" s="82" t="str">
        <f>O5</f>
        <v>国道182号</v>
      </c>
      <c r="E5" s="82" t="str">
        <f>P5</f>
        <v>神石郡神石高原町井関2,673番地2先（三和の森入口交差点）</v>
      </c>
      <c r="F5" s="82" t="s">
        <v>94</v>
      </c>
      <c r="G5" s="82">
        <v>4</v>
      </c>
      <c r="H5" s="82"/>
      <c r="I5" s="82"/>
      <c r="J5" s="82"/>
      <c r="K5" s="82"/>
      <c r="L5" s="82">
        <v>8</v>
      </c>
      <c r="M5" s="90" t="s">
        <v>97</v>
      </c>
      <c r="N5" s="81" t="s">
        <v>98</v>
      </c>
      <c r="O5" s="82" t="s">
        <v>96</v>
      </c>
      <c r="P5" s="82" t="s">
        <v>95</v>
      </c>
      <c r="Q5" s="78" t="str">
        <f>ASC(M5)</f>
        <v>交差点内全削除</v>
      </c>
    </row>
    <row r="6" spans="1:17" ht="52.8">
      <c r="A6" s="166">
        <f ca="1">IF(E5="","",IF(E6="〃",A5,A5+1))</f>
        <v>1</v>
      </c>
      <c r="B6" s="91">
        <f ca="1">IF(OFFSET(N6,-1,)=N6,"〃",N6)</f>
        <v>251280178</v>
      </c>
      <c r="C6" s="85" t="str">
        <f ca="1">IF(B6="〃","〃","新規")</f>
        <v>新規</v>
      </c>
      <c r="D6" s="85" t="str">
        <f ca="1">IF(OFFSET(O6,-1,)=O6,"〃",O6)</f>
        <v>〃</v>
      </c>
      <c r="E6" s="85" t="str">
        <f ca="1">IF(OFFSET(P6,-1,)=P6,"〃",P6)</f>
        <v>〃</v>
      </c>
      <c r="F6" s="85" t="s">
        <v>99</v>
      </c>
      <c r="G6" s="85">
        <v>4</v>
      </c>
      <c r="H6" s="85"/>
      <c r="I6" s="85"/>
      <c r="J6" s="85">
        <v>6</v>
      </c>
      <c r="K6" s="85"/>
      <c r="L6" s="85"/>
      <c r="M6" s="92" t="s">
        <v>100</v>
      </c>
      <c r="N6" s="91">
        <v>251280178</v>
      </c>
      <c r="O6" s="85" t="s">
        <v>96</v>
      </c>
      <c r="P6" s="85" t="s">
        <v>95</v>
      </c>
      <c r="Q6" s="78" t="str">
        <f>ASC(M6)</f>
        <v>北東側 外側線両側3m延長_x000D_
南東側 外側線両側3m延長</v>
      </c>
    </row>
    <row r="7" spans="1:17" ht="26.4">
      <c r="A7" s="166">
        <f t="shared" ref="A7:A70" ca="1" si="0">IF(E6="","",IF(E7="〃",A6,A6+1))</f>
        <v>2</v>
      </c>
      <c r="B7" s="91" t="str">
        <f t="shared" ref="B7:B70" ca="1" si="1">IF(OFFSET(N7,-1,)=N7,"〃",N7)</f>
        <v>251280178_x000D_
(第12-27-0023)</v>
      </c>
      <c r="C7" s="85" t="str">
        <f t="shared" ref="C7:C70" ca="1" si="2">IF(B7="〃","〃","新規")</f>
        <v>新規</v>
      </c>
      <c r="D7" s="85" t="str">
        <f t="shared" ref="D7:D70" ca="1" si="3">IF(OFFSET(O7,-1,)=O7,"〃",O7)</f>
        <v>町道</v>
      </c>
      <c r="E7" s="85" t="str">
        <f t="shared" ref="E7:E70" ca="1" si="4">IF(OFFSET(P7,-1,)=P7,"〃",P7)</f>
        <v>神石郡神石高原町高光1,445番地先交差点</v>
      </c>
      <c r="F7" s="85" t="s">
        <v>101</v>
      </c>
      <c r="G7" s="85">
        <v>1</v>
      </c>
      <c r="H7" s="85"/>
      <c r="I7" s="85"/>
      <c r="J7" s="85"/>
      <c r="K7" s="85"/>
      <c r="L7" s="85">
        <v>8</v>
      </c>
      <c r="M7" s="92" t="s">
        <v>104</v>
      </c>
      <c r="N7" s="91" t="s">
        <v>105</v>
      </c>
      <c r="O7" s="85" t="s">
        <v>103</v>
      </c>
      <c r="P7" s="85" t="s">
        <v>102</v>
      </c>
      <c r="Q7" s="78" t="str">
        <f t="shared" ref="Q7:Q70" si="5">ASC(M7)</f>
        <v>全削除</v>
      </c>
    </row>
    <row r="8" spans="1:17" ht="26.4">
      <c r="A8" s="166">
        <f t="shared" ca="1" si="0"/>
        <v>2</v>
      </c>
      <c r="B8" s="91" t="str">
        <f t="shared" ca="1" si="1"/>
        <v>〃</v>
      </c>
      <c r="C8" s="85" t="str">
        <f t="shared" ca="1" si="2"/>
        <v>〃</v>
      </c>
      <c r="D8" s="85" t="str">
        <f t="shared" ca="1" si="3"/>
        <v>〃</v>
      </c>
      <c r="E8" s="85" t="str">
        <f t="shared" ca="1" si="4"/>
        <v>〃</v>
      </c>
      <c r="F8" s="85" t="s">
        <v>106</v>
      </c>
      <c r="G8" s="85">
        <v>1</v>
      </c>
      <c r="H8" s="85"/>
      <c r="I8" s="85"/>
      <c r="J8" s="85"/>
      <c r="K8" s="85"/>
      <c r="L8" s="85">
        <v>3</v>
      </c>
      <c r="M8" s="92" t="s">
        <v>104</v>
      </c>
      <c r="N8" s="91" t="s">
        <v>105</v>
      </c>
      <c r="O8" s="85" t="s">
        <v>103</v>
      </c>
      <c r="P8" s="85" t="s">
        <v>102</v>
      </c>
      <c r="Q8" s="78" t="str">
        <f t="shared" si="5"/>
        <v>全削除</v>
      </c>
    </row>
    <row r="9" spans="1:17" ht="39.6">
      <c r="A9" s="166">
        <f t="shared" ca="1" si="0"/>
        <v>3</v>
      </c>
      <c r="B9" s="91" t="str">
        <f t="shared" ca="1" si="1"/>
        <v>251280178_x000D_
(第20-26-0028)</v>
      </c>
      <c r="C9" s="85" t="str">
        <f t="shared" ca="1" si="2"/>
        <v>新規</v>
      </c>
      <c r="D9" s="85" t="str">
        <f t="shared" ca="1" si="3"/>
        <v>国道182号</v>
      </c>
      <c r="E9" s="85" t="str">
        <f t="shared" ca="1" si="4"/>
        <v>神石郡神石高原町坂瀬川446番地1先</v>
      </c>
      <c r="F9" s="85" t="s">
        <v>107</v>
      </c>
      <c r="G9" s="85">
        <v>1</v>
      </c>
      <c r="H9" s="85"/>
      <c r="I9" s="85"/>
      <c r="J9" s="85"/>
      <c r="K9" s="85"/>
      <c r="L9" s="85">
        <v>3</v>
      </c>
      <c r="M9" s="92" t="s">
        <v>109</v>
      </c>
      <c r="N9" s="91" t="s">
        <v>110</v>
      </c>
      <c r="O9" s="85" t="s">
        <v>96</v>
      </c>
      <c r="P9" s="85" t="s">
        <v>108</v>
      </c>
      <c r="Q9" s="78" t="str">
        <f t="shared" si="5"/>
        <v>南側(遠)</v>
      </c>
    </row>
    <row r="10" spans="1:17" ht="26.4">
      <c r="A10" s="166">
        <f t="shared" ca="1" si="0"/>
        <v>4</v>
      </c>
      <c r="B10" s="91" t="str">
        <f t="shared" ca="1" si="1"/>
        <v>251280178_x000D_
(第12-27-0020)</v>
      </c>
      <c r="C10" s="85" t="str">
        <f t="shared" ca="1" si="2"/>
        <v>新規</v>
      </c>
      <c r="D10" s="85" t="str">
        <f t="shared" ca="1" si="3"/>
        <v>町道</v>
      </c>
      <c r="E10" s="85" t="str">
        <f t="shared" ca="1" si="4"/>
        <v>神石郡神石高原町相渡1,730番地先交差点</v>
      </c>
      <c r="F10" s="85" t="s">
        <v>101</v>
      </c>
      <c r="G10" s="85">
        <v>1</v>
      </c>
      <c r="H10" s="85"/>
      <c r="I10" s="85"/>
      <c r="J10" s="85"/>
      <c r="K10" s="85"/>
      <c r="L10" s="85">
        <v>7</v>
      </c>
      <c r="M10" s="92" t="s">
        <v>104</v>
      </c>
      <c r="N10" s="91" t="s">
        <v>112</v>
      </c>
      <c r="O10" s="85" t="s">
        <v>103</v>
      </c>
      <c r="P10" s="85" t="s">
        <v>111</v>
      </c>
      <c r="Q10" s="78" t="str">
        <f t="shared" si="5"/>
        <v>全削除</v>
      </c>
    </row>
    <row r="11" spans="1:17" ht="39.6">
      <c r="A11" s="166">
        <f t="shared" ca="1" si="0"/>
        <v>5</v>
      </c>
      <c r="B11" s="91" t="str">
        <f t="shared" ca="1" si="1"/>
        <v>251280178_x000D_
(第20-26-0045)</v>
      </c>
      <c r="C11" s="85" t="str">
        <f t="shared" ca="1" si="2"/>
        <v>新規</v>
      </c>
      <c r="D11" s="85" t="str">
        <f t="shared" ca="1" si="3"/>
        <v>県道(三原東城線)</v>
      </c>
      <c r="E11" s="85" t="str">
        <f t="shared" ca="1" si="4"/>
        <v>神石郡神石高原町田頭22番地5先交差点</v>
      </c>
      <c r="F11" s="85" t="s">
        <v>113</v>
      </c>
      <c r="G11" s="85">
        <v>1</v>
      </c>
      <c r="H11" s="85"/>
      <c r="I11" s="85"/>
      <c r="J11" s="85"/>
      <c r="K11" s="85"/>
      <c r="L11" s="85">
        <v>20</v>
      </c>
      <c r="M11" s="92" t="s">
        <v>104</v>
      </c>
      <c r="N11" s="91" t="s">
        <v>116</v>
      </c>
      <c r="O11" s="85" t="s">
        <v>115</v>
      </c>
      <c r="P11" s="85" t="s">
        <v>114</v>
      </c>
      <c r="Q11" s="78" t="str">
        <f t="shared" si="5"/>
        <v>全削除</v>
      </c>
    </row>
    <row r="12" spans="1:17" ht="52.8">
      <c r="A12" s="166">
        <f t="shared" ca="1" si="0"/>
        <v>5</v>
      </c>
      <c r="B12" s="91" t="str">
        <f t="shared" ca="1" si="1"/>
        <v>〃</v>
      </c>
      <c r="C12" s="85" t="str">
        <f t="shared" ca="1" si="2"/>
        <v>〃</v>
      </c>
      <c r="D12" s="85" t="str">
        <f t="shared" ca="1" si="3"/>
        <v>〃</v>
      </c>
      <c r="E12" s="85" t="str">
        <f t="shared" ca="1" si="4"/>
        <v>〃</v>
      </c>
      <c r="F12" s="85" t="s">
        <v>107</v>
      </c>
      <c r="G12" s="85">
        <v>4</v>
      </c>
      <c r="H12" s="85"/>
      <c r="I12" s="85"/>
      <c r="J12" s="85"/>
      <c r="K12" s="85"/>
      <c r="L12" s="85">
        <v>13</v>
      </c>
      <c r="M12" s="92" t="s">
        <v>117</v>
      </c>
      <c r="N12" s="91" t="s">
        <v>116</v>
      </c>
      <c r="O12" s="85" t="s">
        <v>115</v>
      </c>
      <c r="P12" s="85" t="s">
        <v>114</v>
      </c>
      <c r="Q12" s="78" t="str">
        <f t="shared" si="5"/>
        <v>南側(近)全削除_x000D_
南側(遠)全削除_x000D_
北側(近)全削除_x000D_
北側(遠)全削除</v>
      </c>
    </row>
    <row r="13" spans="1:17" ht="26.4">
      <c r="A13" s="166">
        <f t="shared" ca="1" si="0"/>
        <v>5</v>
      </c>
      <c r="B13" s="91" t="str">
        <f t="shared" ca="1" si="1"/>
        <v>〃</v>
      </c>
      <c r="C13" s="85" t="str">
        <f t="shared" ca="1" si="2"/>
        <v>〃</v>
      </c>
      <c r="D13" s="85" t="str">
        <f t="shared" ca="1" si="3"/>
        <v>〃</v>
      </c>
      <c r="E13" s="85" t="str">
        <f t="shared" ca="1" si="4"/>
        <v>〃</v>
      </c>
      <c r="F13" s="85" t="s">
        <v>106</v>
      </c>
      <c r="G13" s="85">
        <v>1</v>
      </c>
      <c r="H13" s="85"/>
      <c r="I13" s="85"/>
      <c r="J13" s="85"/>
      <c r="K13" s="85"/>
      <c r="L13" s="85">
        <v>1</v>
      </c>
      <c r="M13" s="92" t="s">
        <v>118</v>
      </c>
      <c r="N13" s="91" t="s">
        <v>116</v>
      </c>
      <c r="O13" s="85" t="s">
        <v>115</v>
      </c>
      <c r="P13" s="85" t="s">
        <v>114</v>
      </c>
      <c r="Q13" s="78" t="str">
        <f t="shared" si="5"/>
        <v>北東側全削除</v>
      </c>
    </row>
    <row r="14" spans="1:17">
      <c r="A14" s="166">
        <f t="shared" ca="1" si="0"/>
        <v>5</v>
      </c>
      <c r="B14" s="91">
        <f t="shared" ca="1" si="1"/>
        <v>251280178</v>
      </c>
      <c r="C14" s="85" t="str">
        <f t="shared" ca="1" si="2"/>
        <v>新規</v>
      </c>
      <c r="D14" s="85" t="str">
        <f t="shared" ca="1" si="3"/>
        <v>〃</v>
      </c>
      <c r="E14" s="85" t="str">
        <f t="shared" ca="1" si="4"/>
        <v>〃</v>
      </c>
      <c r="F14" s="85" t="s">
        <v>99</v>
      </c>
      <c r="G14" s="85">
        <v>1</v>
      </c>
      <c r="H14" s="85"/>
      <c r="I14" s="85"/>
      <c r="J14" s="85">
        <v>4</v>
      </c>
      <c r="K14" s="85"/>
      <c r="L14" s="85"/>
      <c r="M14" s="92" t="s">
        <v>119</v>
      </c>
      <c r="N14" s="91">
        <v>251280178</v>
      </c>
      <c r="O14" s="85" t="s">
        <v>115</v>
      </c>
      <c r="P14" s="85" t="s">
        <v>114</v>
      </c>
      <c r="Q14" s="78" t="str">
        <f t="shared" si="5"/>
        <v>中央線(白)4m延長</v>
      </c>
    </row>
    <row r="15" spans="1:17" ht="39.6">
      <c r="A15" s="166">
        <f t="shared" ca="1" si="0"/>
        <v>6</v>
      </c>
      <c r="B15" s="91" t="str">
        <f t="shared" ca="1" si="1"/>
        <v>251280178_x000D_
(第24の2-5-0067)</v>
      </c>
      <c r="C15" s="85" t="str">
        <f t="shared" ca="1" si="2"/>
        <v>新規</v>
      </c>
      <c r="D15" s="85" t="str">
        <f t="shared" ca="1" si="3"/>
        <v>県道</v>
      </c>
      <c r="E15" s="85" t="str">
        <f t="shared" ca="1" si="4"/>
        <v>福山市芦田町上有地388番地1先（有磨小学校前交差点）</v>
      </c>
      <c r="F15" s="85" t="s">
        <v>94</v>
      </c>
      <c r="G15" s="85">
        <v>3</v>
      </c>
      <c r="H15" s="85"/>
      <c r="I15" s="85"/>
      <c r="J15" s="85"/>
      <c r="K15" s="85"/>
      <c r="L15" s="85">
        <v>5</v>
      </c>
      <c r="M15" s="92" t="s">
        <v>97</v>
      </c>
      <c r="N15" s="91" t="s">
        <v>121</v>
      </c>
      <c r="O15" s="85" t="s">
        <v>91</v>
      </c>
      <c r="P15" s="85" t="s">
        <v>120</v>
      </c>
      <c r="Q15" s="78" t="str">
        <f t="shared" si="5"/>
        <v>交差点内全削除</v>
      </c>
    </row>
    <row r="16" spans="1:17" ht="39.6">
      <c r="A16" s="166">
        <f t="shared" ca="1" si="0"/>
        <v>7</v>
      </c>
      <c r="B16" s="91" t="str">
        <f t="shared" ca="1" si="1"/>
        <v>251280178_x000D_
(第24の2-5-0164)</v>
      </c>
      <c r="C16" s="85" t="str">
        <f t="shared" ca="1" si="2"/>
        <v>新規</v>
      </c>
      <c r="D16" s="85" t="str">
        <f t="shared" ca="1" si="3"/>
        <v>〃</v>
      </c>
      <c r="E16" s="85" t="str">
        <f t="shared" ca="1" si="4"/>
        <v>福山市芦田町柞磨746番地2先交差点</v>
      </c>
      <c r="F16" s="85" t="s">
        <v>94</v>
      </c>
      <c r="G16" s="85">
        <v>6</v>
      </c>
      <c r="H16" s="85"/>
      <c r="I16" s="85"/>
      <c r="J16" s="85"/>
      <c r="K16" s="85"/>
      <c r="L16" s="85">
        <v>19</v>
      </c>
      <c r="M16" s="92" t="s">
        <v>97</v>
      </c>
      <c r="N16" s="91" t="s">
        <v>123</v>
      </c>
      <c r="O16" s="85" t="s">
        <v>91</v>
      </c>
      <c r="P16" s="85" t="s">
        <v>122</v>
      </c>
      <c r="Q16" s="78" t="str">
        <f t="shared" si="5"/>
        <v>交差点内全削除</v>
      </c>
    </row>
    <row r="17" spans="1:17" ht="39.6">
      <c r="A17" s="166">
        <f t="shared" ca="1" si="0"/>
        <v>8</v>
      </c>
      <c r="B17" s="91" t="str">
        <f t="shared" ca="1" si="1"/>
        <v>251280178_x000D_
(第24の2-5-0073)</v>
      </c>
      <c r="C17" s="85" t="str">
        <f t="shared" ca="1" si="2"/>
        <v>新規</v>
      </c>
      <c r="D17" s="85" t="str">
        <f t="shared" ca="1" si="3"/>
        <v>国道486号</v>
      </c>
      <c r="E17" s="85" t="str">
        <f t="shared" ca="1" si="4"/>
        <v>福山市駅家町近田378番地1先（近田東交差点）</v>
      </c>
      <c r="F17" s="85" t="s">
        <v>94</v>
      </c>
      <c r="G17" s="85">
        <v>5</v>
      </c>
      <c r="H17" s="85"/>
      <c r="I17" s="85"/>
      <c r="J17" s="85"/>
      <c r="K17" s="85"/>
      <c r="L17" s="85">
        <v>32</v>
      </c>
      <c r="M17" s="92" t="s">
        <v>97</v>
      </c>
      <c r="N17" s="91" t="s">
        <v>126</v>
      </c>
      <c r="O17" s="85" t="s">
        <v>125</v>
      </c>
      <c r="P17" s="85" t="s">
        <v>124</v>
      </c>
      <c r="Q17" s="78" t="str">
        <f t="shared" si="5"/>
        <v>交差点内全削除</v>
      </c>
    </row>
    <row r="18" spans="1:17" ht="79.2">
      <c r="A18" s="166">
        <f t="shared" ca="1" si="0"/>
        <v>8</v>
      </c>
      <c r="B18" s="91">
        <f t="shared" ca="1" si="1"/>
        <v>251280178</v>
      </c>
      <c r="C18" s="85" t="str">
        <f t="shared" ca="1" si="2"/>
        <v>新規</v>
      </c>
      <c r="D18" s="85" t="str">
        <f t="shared" ca="1" si="3"/>
        <v>〃</v>
      </c>
      <c r="E18" s="85" t="str">
        <f t="shared" ca="1" si="4"/>
        <v>〃</v>
      </c>
      <c r="F18" s="85" t="s">
        <v>99</v>
      </c>
      <c r="G18" s="85">
        <v>5</v>
      </c>
      <c r="H18" s="85"/>
      <c r="I18" s="85"/>
      <c r="J18" s="85">
        <v>7.5</v>
      </c>
      <c r="K18" s="85"/>
      <c r="L18" s="85"/>
      <c r="M18" s="92" t="s">
        <v>127</v>
      </c>
      <c r="N18" s="91">
        <v>251280178</v>
      </c>
      <c r="O18" s="85" t="s">
        <v>125</v>
      </c>
      <c r="P18" s="85" t="s">
        <v>124</v>
      </c>
      <c r="Q18" s="78" t="str">
        <f t="shared" si="5"/>
        <v>南側 中央ｾﾞﾌﾞﾗ区分線3m延長_x000D_
南側 外側ｾﾞﾌﾞﾗ区分線3m延長_x000D_
西側 中央区分線1.5m延長</v>
      </c>
    </row>
    <row r="19" spans="1:17" ht="39.6">
      <c r="A19" s="166">
        <f t="shared" ca="1" si="0"/>
        <v>9</v>
      </c>
      <c r="B19" s="91" t="str">
        <f t="shared" ca="1" si="1"/>
        <v>251280178_x000D_
(第24の2-5-0248)</v>
      </c>
      <c r="C19" s="85" t="str">
        <f t="shared" ca="1" si="2"/>
        <v>新規</v>
      </c>
      <c r="D19" s="85" t="str">
        <f t="shared" ca="1" si="3"/>
        <v>〃</v>
      </c>
      <c r="E19" s="85" t="str">
        <f t="shared" ca="1" si="4"/>
        <v>福山市駅家町江良516番地3先（江良（西）交差点）</v>
      </c>
      <c r="F19" s="85" t="s">
        <v>128</v>
      </c>
      <c r="G19" s="85">
        <v>2</v>
      </c>
      <c r="H19" s="85"/>
      <c r="I19" s="85"/>
      <c r="J19" s="85"/>
      <c r="K19" s="85"/>
      <c r="L19" s="85">
        <v>2</v>
      </c>
      <c r="M19" s="92" t="s">
        <v>97</v>
      </c>
      <c r="N19" s="91" t="s">
        <v>130</v>
      </c>
      <c r="O19" s="85" t="s">
        <v>125</v>
      </c>
      <c r="P19" s="85" t="s">
        <v>129</v>
      </c>
      <c r="Q19" s="78" t="str">
        <f t="shared" si="5"/>
        <v>交差点内全削除</v>
      </c>
    </row>
    <row r="20" spans="1:17" ht="39.6">
      <c r="A20" s="166">
        <f t="shared" ca="1" si="0"/>
        <v>9</v>
      </c>
      <c r="B20" s="91" t="str">
        <f t="shared" ca="1" si="1"/>
        <v>〃</v>
      </c>
      <c r="C20" s="85" t="str">
        <f t="shared" ca="1" si="2"/>
        <v>〃</v>
      </c>
      <c r="D20" s="85" t="str">
        <f t="shared" ca="1" si="3"/>
        <v>〃</v>
      </c>
      <c r="E20" s="85" t="str">
        <f t="shared" ca="1" si="4"/>
        <v>〃</v>
      </c>
      <c r="F20" s="85" t="s">
        <v>94</v>
      </c>
      <c r="G20" s="85">
        <v>2</v>
      </c>
      <c r="H20" s="85"/>
      <c r="I20" s="85"/>
      <c r="J20" s="85"/>
      <c r="K20" s="85"/>
      <c r="L20" s="85">
        <v>28</v>
      </c>
      <c r="M20" s="92" t="s">
        <v>97</v>
      </c>
      <c r="N20" s="91" t="s">
        <v>130</v>
      </c>
      <c r="O20" s="85" t="s">
        <v>125</v>
      </c>
      <c r="P20" s="85" t="s">
        <v>129</v>
      </c>
      <c r="Q20" s="78" t="str">
        <f t="shared" si="5"/>
        <v>交差点内全削除</v>
      </c>
    </row>
    <row r="21" spans="1:17" ht="39.6">
      <c r="A21" s="166">
        <f t="shared" ca="1" si="0"/>
        <v>10</v>
      </c>
      <c r="B21" s="91" t="str">
        <f t="shared" ca="1" si="1"/>
        <v>251280178_x000D_
(第24の2-5-0207)</v>
      </c>
      <c r="C21" s="85" t="str">
        <f t="shared" ca="1" si="2"/>
        <v>新規</v>
      </c>
      <c r="D21" s="85" t="str">
        <f t="shared" ca="1" si="3"/>
        <v>〃</v>
      </c>
      <c r="E21" s="85" t="str">
        <f t="shared" ca="1" si="4"/>
        <v>福山市駅家町江良543番地1先（江良（東）交差点）</v>
      </c>
      <c r="F21" s="85" t="s">
        <v>94</v>
      </c>
      <c r="G21" s="85">
        <v>4</v>
      </c>
      <c r="H21" s="85"/>
      <c r="I21" s="85"/>
      <c r="J21" s="85"/>
      <c r="K21" s="85"/>
      <c r="L21" s="85">
        <v>12</v>
      </c>
      <c r="M21" s="92" t="s">
        <v>97</v>
      </c>
      <c r="N21" s="91" t="s">
        <v>132</v>
      </c>
      <c r="O21" s="85" t="s">
        <v>125</v>
      </c>
      <c r="P21" s="85" t="s">
        <v>131</v>
      </c>
      <c r="Q21" s="78" t="str">
        <f t="shared" si="5"/>
        <v>交差点内全削除</v>
      </c>
    </row>
    <row r="22" spans="1:17" ht="26.4">
      <c r="A22" s="166">
        <f t="shared" ca="1" si="0"/>
        <v>10</v>
      </c>
      <c r="B22" s="91">
        <f t="shared" ca="1" si="1"/>
        <v>251280178</v>
      </c>
      <c r="C22" s="85" t="str">
        <f t="shared" ca="1" si="2"/>
        <v>新規</v>
      </c>
      <c r="D22" s="85" t="str">
        <f t="shared" ca="1" si="3"/>
        <v>〃</v>
      </c>
      <c r="E22" s="85" t="str">
        <f t="shared" ca="1" si="4"/>
        <v>〃</v>
      </c>
      <c r="F22" s="85" t="s">
        <v>99</v>
      </c>
      <c r="G22" s="85">
        <v>1</v>
      </c>
      <c r="H22" s="85"/>
      <c r="I22" s="85"/>
      <c r="J22" s="85">
        <v>1.5</v>
      </c>
      <c r="K22" s="85"/>
      <c r="L22" s="85"/>
      <c r="M22" s="92" t="s">
        <v>133</v>
      </c>
      <c r="N22" s="91">
        <v>251280178</v>
      </c>
      <c r="O22" s="85" t="s">
        <v>125</v>
      </c>
      <c r="P22" s="85" t="s">
        <v>131</v>
      </c>
      <c r="Q22" s="78" t="str">
        <f t="shared" si="5"/>
        <v>西側 外側線南側1.5m延長</v>
      </c>
    </row>
    <row r="23" spans="1:17" ht="26.4">
      <c r="A23" s="166">
        <f t="shared" ca="1" si="0"/>
        <v>11</v>
      </c>
      <c r="B23" s="91" t="str">
        <f t="shared" ca="1" si="1"/>
        <v>251280178_x000D_
(第12-7-1339)</v>
      </c>
      <c r="C23" s="85" t="str">
        <f t="shared" ca="1" si="2"/>
        <v>新規</v>
      </c>
      <c r="D23" s="85" t="str">
        <f t="shared" ca="1" si="3"/>
        <v>市道</v>
      </c>
      <c r="E23" s="85" t="str">
        <f t="shared" ca="1" si="4"/>
        <v>福山市駅家町中島1,176番地1先交差点</v>
      </c>
      <c r="F23" s="85" t="s">
        <v>101</v>
      </c>
      <c r="G23" s="85">
        <v>1</v>
      </c>
      <c r="H23" s="85"/>
      <c r="I23" s="85"/>
      <c r="J23" s="85"/>
      <c r="K23" s="85"/>
      <c r="L23" s="85">
        <v>8</v>
      </c>
      <c r="M23" s="92" t="s">
        <v>104</v>
      </c>
      <c r="N23" s="91" t="s">
        <v>136</v>
      </c>
      <c r="O23" s="85" t="s">
        <v>135</v>
      </c>
      <c r="P23" s="85" t="s">
        <v>134</v>
      </c>
      <c r="Q23" s="78" t="str">
        <f t="shared" si="5"/>
        <v>全削除</v>
      </c>
    </row>
    <row r="24" spans="1:17" ht="39.6">
      <c r="A24" s="166">
        <f t="shared" ca="1" si="0"/>
        <v>11</v>
      </c>
      <c r="B24" s="91" t="str">
        <f t="shared" ca="1" si="1"/>
        <v>251280178_x000D_
(第24の2-5-0120)</v>
      </c>
      <c r="C24" s="85" t="str">
        <f t="shared" ca="1" si="2"/>
        <v>新規</v>
      </c>
      <c r="D24" s="85" t="str">
        <f t="shared" ca="1" si="3"/>
        <v>〃</v>
      </c>
      <c r="E24" s="85" t="str">
        <f t="shared" ca="1" si="4"/>
        <v>〃</v>
      </c>
      <c r="F24" s="85" t="s">
        <v>94</v>
      </c>
      <c r="G24" s="85">
        <v>2</v>
      </c>
      <c r="H24" s="85"/>
      <c r="I24" s="85"/>
      <c r="J24" s="85"/>
      <c r="K24" s="85"/>
      <c r="L24" s="85">
        <v>12</v>
      </c>
      <c r="M24" s="92" t="s">
        <v>97</v>
      </c>
      <c r="N24" s="91" t="s">
        <v>137</v>
      </c>
      <c r="O24" s="85" t="s">
        <v>135</v>
      </c>
      <c r="P24" s="85" t="s">
        <v>134</v>
      </c>
      <c r="Q24" s="78" t="str">
        <f t="shared" si="5"/>
        <v>交差点内全削除</v>
      </c>
    </row>
    <row r="25" spans="1:17">
      <c r="A25" s="166">
        <f t="shared" ca="1" si="0"/>
        <v>11</v>
      </c>
      <c r="B25" s="91">
        <f t="shared" ca="1" si="1"/>
        <v>251280178</v>
      </c>
      <c r="C25" s="85" t="str">
        <f t="shared" ca="1" si="2"/>
        <v>新規</v>
      </c>
      <c r="D25" s="85" t="str">
        <f t="shared" ca="1" si="3"/>
        <v>〃</v>
      </c>
      <c r="E25" s="85" t="str">
        <f t="shared" ca="1" si="4"/>
        <v>〃</v>
      </c>
      <c r="F25" s="85" t="s">
        <v>99</v>
      </c>
      <c r="G25" s="85">
        <v>1</v>
      </c>
      <c r="H25" s="85"/>
      <c r="I25" s="85"/>
      <c r="J25" s="85">
        <v>1.5</v>
      </c>
      <c r="K25" s="85"/>
      <c r="L25" s="85"/>
      <c r="M25" s="92" t="s">
        <v>138</v>
      </c>
      <c r="N25" s="91">
        <v>251280178</v>
      </c>
      <c r="O25" s="85" t="s">
        <v>135</v>
      </c>
      <c r="P25" s="85" t="s">
        <v>134</v>
      </c>
      <c r="Q25" s="78" t="str">
        <f t="shared" si="5"/>
        <v>中央線(白)1.5m延長</v>
      </c>
    </row>
    <row r="26" spans="1:17" ht="66">
      <c r="A26" s="166">
        <f t="shared" ca="1" si="0"/>
        <v>12</v>
      </c>
      <c r="B26" s="91" t="str">
        <f t="shared" ca="1" si="1"/>
        <v>251280178_x000D_
(第9-21-0021)</v>
      </c>
      <c r="C26" s="85" t="str">
        <f t="shared" ca="1" si="2"/>
        <v>新規</v>
      </c>
      <c r="D26" s="85" t="str">
        <f t="shared" ca="1" si="3"/>
        <v>〃</v>
      </c>
      <c r="E26" s="85" t="str">
        <f t="shared" ca="1" si="4"/>
        <v>福山市駅家町中島357番地11先から同町弥生ケ丘10番地463先及び同町弥生ケ丘10番地294先を経て同町中島857番地1先までの間</v>
      </c>
      <c r="F26" s="85" t="s">
        <v>139</v>
      </c>
      <c r="G26" s="85">
        <v>1</v>
      </c>
      <c r="H26" s="85"/>
      <c r="I26" s="85"/>
      <c r="J26" s="85"/>
      <c r="K26" s="85"/>
      <c r="L26" s="85">
        <v>1300</v>
      </c>
      <c r="M26" s="92" t="s">
        <v>104</v>
      </c>
      <c r="N26" s="91" t="s">
        <v>141</v>
      </c>
      <c r="O26" s="85" t="s">
        <v>135</v>
      </c>
      <c r="P26" s="85" t="s">
        <v>140</v>
      </c>
      <c r="Q26" s="78" t="str">
        <f t="shared" si="5"/>
        <v>全削除</v>
      </c>
    </row>
    <row r="27" spans="1:17" ht="26.4">
      <c r="A27" s="166">
        <f t="shared" ca="1" si="0"/>
        <v>12</v>
      </c>
      <c r="B27" s="91">
        <f t="shared" ca="1" si="1"/>
        <v>251280178</v>
      </c>
      <c r="C27" s="85" t="str">
        <f t="shared" ca="1" si="2"/>
        <v>新規</v>
      </c>
      <c r="D27" s="85" t="str">
        <f t="shared" ca="1" si="3"/>
        <v>〃</v>
      </c>
      <c r="E27" s="85" t="str">
        <f t="shared" ca="1" si="4"/>
        <v>〃</v>
      </c>
      <c r="F27" s="85" t="s">
        <v>99</v>
      </c>
      <c r="G27" s="85">
        <v>1</v>
      </c>
      <c r="H27" s="85"/>
      <c r="I27" s="85"/>
      <c r="J27" s="85">
        <v>1830</v>
      </c>
      <c r="K27" s="85"/>
      <c r="L27" s="85"/>
      <c r="M27" s="92" t="s">
        <v>142</v>
      </c>
      <c r="N27" s="91">
        <v>251280178</v>
      </c>
      <c r="O27" s="85" t="s">
        <v>135</v>
      </c>
      <c r="P27" s="85" t="s">
        <v>140</v>
      </c>
      <c r="Q27" s="78" t="str">
        <f t="shared" si="5"/>
        <v>中央線(白)1830m</v>
      </c>
    </row>
    <row r="28" spans="1:17" ht="26.4">
      <c r="A28" s="166">
        <f t="shared" ca="1" si="0"/>
        <v>13</v>
      </c>
      <c r="B28" s="91" t="str">
        <f t="shared" ca="1" si="1"/>
        <v>251280178_x000D_
(第12-7-1340)</v>
      </c>
      <c r="C28" s="85" t="str">
        <f t="shared" ca="1" si="2"/>
        <v>新規</v>
      </c>
      <c r="D28" s="85" t="str">
        <f t="shared" ca="1" si="3"/>
        <v>〃</v>
      </c>
      <c r="E28" s="85" t="str">
        <f t="shared" ca="1" si="4"/>
        <v>福山市駅家町中島791番地2先交差点</v>
      </c>
      <c r="F28" s="85" t="s">
        <v>101</v>
      </c>
      <c r="G28" s="85">
        <v>1</v>
      </c>
      <c r="H28" s="85"/>
      <c r="I28" s="85"/>
      <c r="J28" s="85"/>
      <c r="K28" s="85"/>
      <c r="L28" s="85">
        <v>4</v>
      </c>
      <c r="M28" s="92" t="s">
        <v>104</v>
      </c>
      <c r="N28" s="91" t="s">
        <v>144</v>
      </c>
      <c r="O28" s="85" t="s">
        <v>135</v>
      </c>
      <c r="P28" s="85" t="s">
        <v>143</v>
      </c>
      <c r="Q28" s="78" t="str">
        <f t="shared" si="5"/>
        <v>全削除</v>
      </c>
    </row>
    <row r="29" spans="1:17" ht="26.4">
      <c r="A29" s="166">
        <f t="shared" ca="1" si="0"/>
        <v>14</v>
      </c>
      <c r="B29" s="91" t="str">
        <f t="shared" ca="1" si="1"/>
        <v>251280178_x000D_
(第20-7-1088)</v>
      </c>
      <c r="C29" s="85" t="str">
        <f t="shared" ca="1" si="2"/>
        <v>新規</v>
      </c>
      <c r="D29" s="85" t="str">
        <f t="shared" ca="1" si="3"/>
        <v>〃</v>
      </c>
      <c r="E29" s="85" t="str">
        <f t="shared" ca="1" si="4"/>
        <v>福山市駅家町万能倉1,105番地6先交差点</v>
      </c>
      <c r="F29" s="85" t="s">
        <v>113</v>
      </c>
      <c r="G29" s="85">
        <v>1</v>
      </c>
      <c r="H29" s="85"/>
      <c r="I29" s="85"/>
      <c r="J29" s="85"/>
      <c r="K29" s="85"/>
      <c r="L29" s="85">
        <v>2</v>
      </c>
      <c r="M29" s="92" t="s">
        <v>104</v>
      </c>
      <c r="N29" s="91" t="s">
        <v>146</v>
      </c>
      <c r="O29" s="85" t="s">
        <v>135</v>
      </c>
      <c r="P29" s="85" t="s">
        <v>145</v>
      </c>
      <c r="Q29" s="78" t="str">
        <f t="shared" si="5"/>
        <v>全削除</v>
      </c>
    </row>
    <row r="30" spans="1:17" ht="39.6">
      <c r="A30" s="166">
        <f t="shared" ca="1" si="0"/>
        <v>14</v>
      </c>
      <c r="B30" s="91" t="str">
        <f t="shared" ca="1" si="1"/>
        <v>〃</v>
      </c>
      <c r="C30" s="85" t="str">
        <f t="shared" ca="1" si="2"/>
        <v>〃</v>
      </c>
      <c r="D30" s="85" t="str">
        <f t="shared" ca="1" si="3"/>
        <v>〃</v>
      </c>
      <c r="E30" s="85" t="str">
        <f t="shared" ca="1" si="4"/>
        <v>〃</v>
      </c>
      <c r="F30" s="85" t="s">
        <v>107</v>
      </c>
      <c r="G30" s="85">
        <v>1</v>
      </c>
      <c r="H30" s="85"/>
      <c r="I30" s="85"/>
      <c r="J30" s="85"/>
      <c r="K30" s="85"/>
      <c r="L30" s="85">
        <v>4</v>
      </c>
      <c r="M30" s="92" t="s">
        <v>147</v>
      </c>
      <c r="N30" s="91" t="s">
        <v>146</v>
      </c>
      <c r="O30" s="85" t="s">
        <v>135</v>
      </c>
      <c r="P30" s="85" t="s">
        <v>145</v>
      </c>
      <c r="Q30" s="78" t="str">
        <f t="shared" si="5"/>
        <v>東側(近)全削除</v>
      </c>
    </row>
    <row r="31" spans="1:17" ht="26.4">
      <c r="A31" s="166">
        <f t="shared" ca="1" si="0"/>
        <v>14</v>
      </c>
      <c r="B31" s="91" t="str">
        <f t="shared" ca="1" si="1"/>
        <v>〃</v>
      </c>
      <c r="C31" s="85" t="str">
        <f t="shared" ca="1" si="2"/>
        <v>〃</v>
      </c>
      <c r="D31" s="85" t="str">
        <f t="shared" ca="1" si="3"/>
        <v>〃</v>
      </c>
      <c r="E31" s="85" t="str">
        <f t="shared" ca="1" si="4"/>
        <v>〃</v>
      </c>
      <c r="F31" s="85" t="s">
        <v>106</v>
      </c>
      <c r="G31" s="85">
        <v>2</v>
      </c>
      <c r="H31" s="85"/>
      <c r="I31" s="85"/>
      <c r="J31" s="85"/>
      <c r="K31" s="85"/>
      <c r="L31" s="85">
        <v>8</v>
      </c>
      <c r="M31" s="92" t="s">
        <v>148</v>
      </c>
      <c r="N31" s="91" t="s">
        <v>146</v>
      </c>
      <c r="O31" s="85" t="s">
        <v>135</v>
      </c>
      <c r="P31" s="85" t="s">
        <v>145</v>
      </c>
      <c r="Q31" s="78" t="str">
        <f t="shared" si="5"/>
        <v>西側全削除_x000D_
東側全削除</v>
      </c>
    </row>
    <row r="32" spans="1:17" ht="26.4">
      <c r="A32" s="166">
        <f t="shared" ca="1" si="0"/>
        <v>15</v>
      </c>
      <c r="B32" s="91" t="str">
        <f t="shared" ca="1" si="1"/>
        <v>251280178_x000D_
(第12-7-0780)</v>
      </c>
      <c r="C32" s="85" t="str">
        <f t="shared" ca="1" si="2"/>
        <v>新規</v>
      </c>
      <c r="D32" s="85" t="str">
        <f t="shared" ca="1" si="3"/>
        <v>〃</v>
      </c>
      <c r="E32" s="85" t="str">
        <f t="shared" ca="1" si="4"/>
        <v>福山市駅家町万能倉215番地先交差点</v>
      </c>
      <c r="F32" s="85" t="s">
        <v>101</v>
      </c>
      <c r="G32" s="85">
        <v>1</v>
      </c>
      <c r="H32" s="85"/>
      <c r="I32" s="85"/>
      <c r="J32" s="85"/>
      <c r="K32" s="85"/>
      <c r="L32" s="85">
        <v>8</v>
      </c>
      <c r="M32" s="92" t="s">
        <v>104</v>
      </c>
      <c r="N32" s="91" t="s">
        <v>150</v>
      </c>
      <c r="O32" s="85" t="s">
        <v>135</v>
      </c>
      <c r="P32" s="85" t="s">
        <v>149</v>
      </c>
      <c r="Q32" s="78" t="str">
        <f t="shared" si="5"/>
        <v>全削除</v>
      </c>
    </row>
    <row r="33" spans="1:17" ht="26.4">
      <c r="A33" s="166">
        <f t="shared" ca="1" si="0"/>
        <v>15</v>
      </c>
      <c r="B33" s="91" t="str">
        <f t="shared" ca="1" si="1"/>
        <v>〃</v>
      </c>
      <c r="C33" s="85" t="str">
        <f t="shared" ca="1" si="2"/>
        <v>〃</v>
      </c>
      <c r="D33" s="85" t="str">
        <f t="shared" ca="1" si="3"/>
        <v>〃</v>
      </c>
      <c r="E33" s="85" t="str">
        <f t="shared" ca="1" si="4"/>
        <v>〃</v>
      </c>
      <c r="F33" s="85" t="s">
        <v>106</v>
      </c>
      <c r="G33" s="85">
        <v>1</v>
      </c>
      <c r="H33" s="85"/>
      <c r="I33" s="85"/>
      <c r="J33" s="85"/>
      <c r="K33" s="85"/>
      <c r="L33" s="85">
        <v>2</v>
      </c>
      <c r="M33" s="92" t="s">
        <v>104</v>
      </c>
      <c r="N33" s="91" t="s">
        <v>150</v>
      </c>
      <c r="O33" s="85" t="s">
        <v>135</v>
      </c>
      <c r="P33" s="85" t="s">
        <v>149</v>
      </c>
      <c r="Q33" s="78" t="str">
        <f t="shared" si="5"/>
        <v>全削除</v>
      </c>
    </row>
    <row r="34" spans="1:17" ht="39.6">
      <c r="A34" s="166">
        <f t="shared" ca="1" si="0"/>
        <v>16</v>
      </c>
      <c r="B34" s="91" t="str">
        <f t="shared" ca="1" si="1"/>
        <v>251280178_x000D_
(第24の2-5-0206)</v>
      </c>
      <c r="C34" s="85" t="str">
        <f t="shared" ca="1" si="2"/>
        <v>新規</v>
      </c>
      <c r="D34" s="85" t="str">
        <f t="shared" ca="1" si="3"/>
        <v>国道486号</v>
      </c>
      <c r="E34" s="85" t="str">
        <f t="shared" ca="1" si="4"/>
        <v>福山市駅家町万能倉302番地先（倉光南交差点）</v>
      </c>
      <c r="F34" s="85" t="s">
        <v>128</v>
      </c>
      <c r="G34" s="85">
        <v>3</v>
      </c>
      <c r="H34" s="85"/>
      <c r="I34" s="85"/>
      <c r="J34" s="85"/>
      <c r="K34" s="85"/>
      <c r="L34" s="85">
        <v>3</v>
      </c>
      <c r="M34" s="92" t="s">
        <v>97</v>
      </c>
      <c r="N34" s="91" t="s">
        <v>152</v>
      </c>
      <c r="O34" s="85" t="s">
        <v>125</v>
      </c>
      <c r="P34" s="85" t="s">
        <v>151</v>
      </c>
      <c r="Q34" s="78" t="str">
        <f t="shared" si="5"/>
        <v>交差点内全削除</v>
      </c>
    </row>
    <row r="35" spans="1:17" ht="39.6">
      <c r="A35" s="166">
        <f t="shared" ca="1" si="0"/>
        <v>16</v>
      </c>
      <c r="B35" s="91" t="str">
        <f t="shared" ca="1" si="1"/>
        <v>〃</v>
      </c>
      <c r="C35" s="85" t="str">
        <f t="shared" ca="1" si="2"/>
        <v>〃</v>
      </c>
      <c r="D35" s="85" t="str">
        <f t="shared" ca="1" si="3"/>
        <v>〃</v>
      </c>
      <c r="E35" s="85" t="str">
        <f t="shared" ca="1" si="4"/>
        <v>〃</v>
      </c>
      <c r="F35" s="85" t="s">
        <v>94</v>
      </c>
      <c r="G35" s="85">
        <v>4</v>
      </c>
      <c r="H35" s="85"/>
      <c r="I35" s="85"/>
      <c r="J35" s="85"/>
      <c r="K35" s="85"/>
      <c r="L35" s="85">
        <v>48</v>
      </c>
      <c r="M35" s="92" t="s">
        <v>97</v>
      </c>
      <c r="N35" s="91" t="s">
        <v>152</v>
      </c>
      <c r="O35" s="85" t="s">
        <v>125</v>
      </c>
      <c r="P35" s="85" t="s">
        <v>151</v>
      </c>
      <c r="Q35" s="78" t="str">
        <f t="shared" si="5"/>
        <v>交差点内全削除</v>
      </c>
    </row>
    <row r="36" spans="1:17" ht="26.4">
      <c r="A36" s="166">
        <f t="shared" ca="1" si="0"/>
        <v>17</v>
      </c>
      <c r="B36" s="91" t="str">
        <f t="shared" ca="1" si="1"/>
        <v>251280178_x000D_
(第20-7-1089)</v>
      </c>
      <c r="C36" s="85" t="str">
        <f t="shared" ca="1" si="2"/>
        <v>新規</v>
      </c>
      <c r="D36" s="85" t="str">
        <f t="shared" ca="1" si="3"/>
        <v>市道</v>
      </c>
      <c r="E36" s="85" t="str">
        <f t="shared" ca="1" si="4"/>
        <v>福山市駅家町万能倉582番地3先交差点</v>
      </c>
      <c r="F36" s="85" t="s">
        <v>113</v>
      </c>
      <c r="G36" s="85">
        <v>1</v>
      </c>
      <c r="H36" s="85"/>
      <c r="I36" s="85"/>
      <c r="J36" s="85"/>
      <c r="K36" s="85"/>
      <c r="L36" s="85">
        <v>3</v>
      </c>
      <c r="M36" s="92" t="s">
        <v>104</v>
      </c>
      <c r="N36" s="91" t="s">
        <v>154</v>
      </c>
      <c r="O36" s="85" t="s">
        <v>135</v>
      </c>
      <c r="P36" s="85" t="s">
        <v>153</v>
      </c>
      <c r="Q36" s="78" t="str">
        <f t="shared" si="5"/>
        <v>全削除</v>
      </c>
    </row>
    <row r="37" spans="1:17" ht="26.4">
      <c r="A37" s="166">
        <f t="shared" ca="1" si="0"/>
        <v>18</v>
      </c>
      <c r="B37" s="91" t="str">
        <f t="shared" ca="1" si="1"/>
        <v>251280178_x000D_
(第20-7-1194)</v>
      </c>
      <c r="C37" s="85" t="str">
        <f t="shared" ca="1" si="2"/>
        <v>新規</v>
      </c>
      <c r="D37" s="85" t="str">
        <f t="shared" ca="1" si="3"/>
        <v>〃</v>
      </c>
      <c r="E37" s="85" t="str">
        <f t="shared" ca="1" si="4"/>
        <v>福山市駅家町万能倉911番地2先交差点</v>
      </c>
      <c r="F37" s="85" t="s">
        <v>113</v>
      </c>
      <c r="G37" s="85">
        <v>1</v>
      </c>
      <c r="H37" s="85"/>
      <c r="I37" s="85"/>
      <c r="J37" s="85"/>
      <c r="K37" s="85"/>
      <c r="L37" s="85">
        <v>9</v>
      </c>
      <c r="M37" s="92" t="s">
        <v>104</v>
      </c>
      <c r="N37" s="91" t="s">
        <v>156</v>
      </c>
      <c r="O37" s="85" t="s">
        <v>135</v>
      </c>
      <c r="P37" s="85" t="s">
        <v>155</v>
      </c>
      <c r="Q37" s="78" t="str">
        <f t="shared" si="5"/>
        <v>全削除</v>
      </c>
    </row>
    <row r="38" spans="1:17" ht="39.6">
      <c r="A38" s="166">
        <f t="shared" ca="1" si="0"/>
        <v>19</v>
      </c>
      <c r="B38" s="91" t="str">
        <f t="shared" ca="1" si="1"/>
        <v>251280178_x000D_
(第9-21-0022)</v>
      </c>
      <c r="C38" s="85" t="str">
        <f t="shared" ca="1" si="2"/>
        <v>新規</v>
      </c>
      <c r="D38" s="85" t="str">
        <f t="shared" ca="1" si="3"/>
        <v>〃</v>
      </c>
      <c r="E38" s="85" t="str">
        <f t="shared" ca="1" si="4"/>
        <v>福山市駅家町弥生ケ丘10番地463先から同町弥生ケ丘10番地490先までの間</v>
      </c>
      <c r="F38" s="85" t="s">
        <v>139</v>
      </c>
      <c r="G38" s="85">
        <v>1</v>
      </c>
      <c r="H38" s="85"/>
      <c r="I38" s="85"/>
      <c r="J38" s="85"/>
      <c r="K38" s="85"/>
      <c r="L38" s="85">
        <v>50</v>
      </c>
      <c r="M38" s="92" t="s">
        <v>104</v>
      </c>
      <c r="N38" s="91" t="s">
        <v>158</v>
      </c>
      <c r="O38" s="85" t="s">
        <v>135</v>
      </c>
      <c r="P38" s="85" t="s">
        <v>157</v>
      </c>
      <c r="Q38" s="78" t="str">
        <f t="shared" si="5"/>
        <v>全削除</v>
      </c>
    </row>
    <row r="39" spans="1:17" ht="52.8">
      <c r="A39" s="166">
        <f t="shared" ca="1" si="0"/>
        <v>19</v>
      </c>
      <c r="B39" s="91">
        <f t="shared" ca="1" si="1"/>
        <v>251280178</v>
      </c>
      <c r="C39" s="85" t="str">
        <f t="shared" ca="1" si="2"/>
        <v>新規</v>
      </c>
      <c r="D39" s="85" t="str">
        <f t="shared" ca="1" si="3"/>
        <v>〃</v>
      </c>
      <c r="E39" s="85" t="str">
        <f t="shared" ca="1" si="4"/>
        <v>〃</v>
      </c>
      <c r="F39" s="85" t="s">
        <v>99</v>
      </c>
      <c r="G39" s="85">
        <v>1</v>
      </c>
      <c r="H39" s="85"/>
      <c r="I39" s="85"/>
      <c r="J39" s="85">
        <v>70</v>
      </c>
      <c r="K39" s="85"/>
      <c r="L39" s="85"/>
      <c r="M39" s="92" t="s">
        <v>159</v>
      </c>
      <c r="N39" s="91">
        <v>251280178</v>
      </c>
      <c r="O39" s="85" t="s">
        <v>135</v>
      </c>
      <c r="P39" s="85" t="s">
        <v>157</v>
      </c>
      <c r="Q39" s="78" t="str">
        <f t="shared" si="5"/>
        <v>〇中央線(白)70m
〇駅家町弥生ｹ丘10番地463先から同弥生ｹ丘10番地460先までの間</v>
      </c>
    </row>
    <row r="40" spans="1:17" ht="26.4">
      <c r="A40" s="166">
        <f t="shared" ca="1" si="0"/>
        <v>20</v>
      </c>
      <c r="B40" s="91" t="str">
        <f t="shared" ca="1" si="1"/>
        <v>251280178_x000D_
(第20-7-0839)</v>
      </c>
      <c r="C40" s="85" t="str">
        <f t="shared" ca="1" si="2"/>
        <v>新規</v>
      </c>
      <c r="D40" s="85" t="str">
        <f t="shared" ca="1" si="3"/>
        <v>〃</v>
      </c>
      <c r="E40" s="85" t="str">
        <f t="shared" ca="1" si="4"/>
        <v>福山市駅家町弥生ケ丘10番地484先交差点</v>
      </c>
      <c r="F40" s="85" t="s">
        <v>113</v>
      </c>
      <c r="G40" s="85">
        <v>1</v>
      </c>
      <c r="H40" s="85"/>
      <c r="I40" s="85"/>
      <c r="J40" s="85"/>
      <c r="K40" s="85"/>
      <c r="L40" s="85">
        <v>60</v>
      </c>
      <c r="M40" s="92" t="s">
        <v>104</v>
      </c>
      <c r="N40" s="91" t="s">
        <v>161</v>
      </c>
      <c r="O40" s="85" t="s">
        <v>135</v>
      </c>
      <c r="P40" s="85" t="s">
        <v>160</v>
      </c>
      <c r="Q40" s="78" t="str">
        <f t="shared" si="5"/>
        <v>全削除</v>
      </c>
    </row>
    <row r="41" spans="1:17" ht="39.6">
      <c r="A41" s="166">
        <f t="shared" ca="1" si="0"/>
        <v>20</v>
      </c>
      <c r="B41" s="91" t="str">
        <f t="shared" ca="1" si="1"/>
        <v>〃</v>
      </c>
      <c r="C41" s="85" t="str">
        <f t="shared" ca="1" si="2"/>
        <v>〃</v>
      </c>
      <c r="D41" s="85" t="str">
        <f t="shared" ca="1" si="3"/>
        <v>〃</v>
      </c>
      <c r="E41" s="85" t="str">
        <f t="shared" ca="1" si="4"/>
        <v>〃</v>
      </c>
      <c r="F41" s="85" t="s">
        <v>107</v>
      </c>
      <c r="G41" s="85">
        <v>3</v>
      </c>
      <c r="H41" s="85"/>
      <c r="I41" s="85"/>
      <c r="J41" s="85"/>
      <c r="K41" s="85"/>
      <c r="L41" s="85">
        <v>23</v>
      </c>
      <c r="M41" s="92" t="s">
        <v>162</v>
      </c>
      <c r="N41" s="91" t="s">
        <v>161</v>
      </c>
      <c r="O41" s="85" t="s">
        <v>135</v>
      </c>
      <c r="P41" s="85" t="s">
        <v>160</v>
      </c>
      <c r="Q41" s="78" t="str">
        <f t="shared" si="5"/>
        <v>西側全削除_x000D_
東側(近)全削除_x000D_
東側(遠)全削除</v>
      </c>
    </row>
    <row r="42" spans="1:17" ht="26.4">
      <c r="A42" s="166">
        <f t="shared" ca="1" si="0"/>
        <v>20</v>
      </c>
      <c r="B42" s="91" t="str">
        <f t="shared" ca="1" si="1"/>
        <v>〃</v>
      </c>
      <c r="C42" s="85" t="str">
        <f t="shared" ca="1" si="2"/>
        <v>〃</v>
      </c>
      <c r="D42" s="85" t="str">
        <f t="shared" ca="1" si="3"/>
        <v>〃</v>
      </c>
      <c r="E42" s="85" t="str">
        <f t="shared" ca="1" si="4"/>
        <v>〃</v>
      </c>
      <c r="F42" s="85" t="s">
        <v>106</v>
      </c>
      <c r="G42" s="85">
        <v>2</v>
      </c>
      <c r="H42" s="85"/>
      <c r="I42" s="85"/>
      <c r="J42" s="85"/>
      <c r="K42" s="85"/>
      <c r="L42" s="85">
        <v>16.8</v>
      </c>
      <c r="M42" s="92" t="s">
        <v>163</v>
      </c>
      <c r="N42" s="91" t="s">
        <v>161</v>
      </c>
      <c r="O42" s="85" t="s">
        <v>135</v>
      </c>
      <c r="P42" s="85" t="s">
        <v>160</v>
      </c>
      <c r="Q42" s="78" t="str">
        <f t="shared" si="5"/>
        <v>東側全削除_x000D_
西側全削除</v>
      </c>
    </row>
    <row r="43" spans="1:17" ht="39.6">
      <c r="A43" s="166">
        <f t="shared" ca="1" si="0"/>
        <v>21</v>
      </c>
      <c r="B43" s="91" t="str">
        <f t="shared" ca="1" si="1"/>
        <v>251280178_x000D_
(第24の2-5-0282)</v>
      </c>
      <c r="C43" s="85" t="str">
        <f t="shared" ca="1" si="2"/>
        <v>新規</v>
      </c>
      <c r="D43" s="85" t="str">
        <f t="shared" ca="1" si="3"/>
        <v>県道</v>
      </c>
      <c r="E43" s="85" t="str">
        <f t="shared" ca="1" si="4"/>
        <v>福山市御幸町上岩成117番地1南西角先交差点</v>
      </c>
      <c r="F43" s="85" t="s">
        <v>94</v>
      </c>
      <c r="G43" s="85">
        <v>6</v>
      </c>
      <c r="H43" s="85"/>
      <c r="I43" s="85"/>
      <c r="J43" s="85"/>
      <c r="K43" s="85"/>
      <c r="L43" s="85">
        <v>36</v>
      </c>
      <c r="M43" s="92" t="s">
        <v>97</v>
      </c>
      <c r="N43" s="91" t="s">
        <v>165</v>
      </c>
      <c r="O43" s="85" t="s">
        <v>91</v>
      </c>
      <c r="P43" s="85" t="s">
        <v>164</v>
      </c>
      <c r="Q43" s="78" t="str">
        <f t="shared" si="5"/>
        <v>交差点内全削除</v>
      </c>
    </row>
    <row r="44" spans="1:17" ht="26.4">
      <c r="A44" s="166">
        <f t="shared" ca="1" si="0"/>
        <v>21</v>
      </c>
      <c r="B44" s="91">
        <f t="shared" ca="1" si="1"/>
        <v>251280178</v>
      </c>
      <c r="C44" s="85" t="str">
        <f t="shared" ca="1" si="2"/>
        <v>新規</v>
      </c>
      <c r="D44" s="85" t="str">
        <f t="shared" ca="1" si="3"/>
        <v>〃</v>
      </c>
      <c r="E44" s="85" t="str">
        <f t="shared" ca="1" si="4"/>
        <v>〃</v>
      </c>
      <c r="F44" s="85" t="s">
        <v>99</v>
      </c>
      <c r="G44" s="85">
        <v>1</v>
      </c>
      <c r="H44" s="85"/>
      <c r="I44" s="85"/>
      <c r="J44" s="85">
        <v>1.5</v>
      </c>
      <c r="K44" s="85"/>
      <c r="L44" s="85"/>
      <c r="M44" s="92" t="s">
        <v>166</v>
      </c>
      <c r="N44" s="91">
        <v>251280178</v>
      </c>
      <c r="O44" s="85" t="s">
        <v>91</v>
      </c>
      <c r="P44" s="85" t="s">
        <v>164</v>
      </c>
      <c r="Q44" s="78" t="str">
        <f t="shared" si="5"/>
        <v>南側 外側線西側1.5m延長</v>
      </c>
    </row>
    <row r="45" spans="1:17" ht="39.6">
      <c r="A45" s="166">
        <f t="shared" ca="1" si="0"/>
        <v>22</v>
      </c>
      <c r="B45" s="91" t="str">
        <f t="shared" ca="1" si="1"/>
        <v>251280178_x000D_
(第24の2-5-0281)</v>
      </c>
      <c r="C45" s="85" t="str">
        <f t="shared" ca="1" si="2"/>
        <v>新規</v>
      </c>
      <c r="D45" s="85" t="str">
        <f t="shared" ca="1" si="3"/>
        <v>国道486号</v>
      </c>
      <c r="E45" s="85" t="str">
        <f t="shared" ca="1" si="4"/>
        <v>福山市御幸町上岩成469番地1先交差点</v>
      </c>
      <c r="F45" s="85" t="s">
        <v>128</v>
      </c>
      <c r="G45" s="85">
        <v>2</v>
      </c>
      <c r="H45" s="85"/>
      <c r="I45" s="85"/>
      <c r="J45" s="85"/>
      <c r="K45" s="85"/>
      <c r="L45" s="85">
        <v>2</v>
      </c>
      <c r="M45" s="92" t="s">
        <v>97</v>
      </c>
      <c r="N45" s="91" t="s">
        <v>168</v>
      </c>
      <c r="O45" s="85" t="s">
        <v>125</v>
      </c>
      <c r="P45" s="85" t="s">
        <v>167</v>
      </c>
      <c r="Q45" s="78" t="str">
        <f t="shared" si="5"/>
        <v>交差点内全削除</v>
      </c>
    </row>
    <row r="46" spans="1:17" ht="39.6">
      <c r="A46" s="166">
        <f t="shared" ca="1" si="0"/>
        <v>22</v>
      </c>
      <c r="B46" s="91" t="str">
        <f t="shared" ca="1" si="1"/>
        <v>〃</v>
      </c>
      <c r="C46" s="85" t="str">
        <f t="shared" ca="1" si="2"/>
        <v>〃</v>
      </c>
      <c r="D46" s="85" t="str">
        <f t="shared" ca="1" si="3"/>
        <v>〃</v>
      </c>
      <c r="E46" s="85" t="str">
        <f t="shared" ca="1" si="4"/>
        <v>〃</v>
      </c>
      <c r="F46" s="85" t="s">
        <v>94</v>
      </c>
      <c r="G46" s="85">
        <v>6</v>
      </c>
      <c r="H46" s="85"/>
      <c r="I46" s="85"/>
      <c r="J46" s="85"/>
      <c r="K46" s="85"/>
      <c r="L46" s="85">
        <v>34</v>
      </c>
      <c r="M46" s="92" t="s">
        <v>97</v>
      </c>
      <c r="N46" s="91" t="s">
        <v>168</v>
      </c>
      <c r="O46" s="85" t="s">
        <v>125</v>
      </c>
      <c r="P46" s="85" t="s">
        <v>167</v>
      </c>
      <c r="Q46" s="78" t="str">
        <f t="shared" si="5"/>
        <v>交差点内全削除</v>
      </c>
    </row>
    <row r="47" spans="1:17" ht="39.6">
      <c r="A47" s="166">
        <f t="shared" ca="1" si="0"/>
        <v>23</v>
      </c>
      <c r="B47" s="91" t="str">
        <f t="shared" ca="1" si="1"/>
        <v>251280178_x000D_
(第24の2-5-0338)</v>
      </c>
      <c r="C47" s="85" t="str">
        <f t="shared" ca="1" si="2"/>
        <v>新規</v>
      </c>
      <c r="D47" s="85" t="str">
        <f t="shared" ca="1" si="3"/>
        <v>〃</v>
      </c>
      <c r="E47" s="85" t="str">
        <f t="shared" ca="1" si="4"/>
        <v>福山市御幸町上岩成490番地4先（平成大学（東）交差点）</v>
      </c>
      <c r="F47" s="85" t="s">
        <v>128</v>
      </c>
      <c r="G47" s="85">
        <v>2</v>
      </c>
      <c r="H47" s="85"/>
      <c r="I47" s="85"/>
      <c r="J47" s="85"/>
      <c r="K47" s="85"/>
      <c r="L47" s="85">
        <v>2</v>
      </c>
      <c r="M47" s="92" t="s">
        <v>97</v>
      </c>
      <c r="N47" s="91" t="s">
        <v>170</v>
      </c>
      <c r="O47" s="85" t="s">
        <v>125</v>
      </c>
      <c r="P47" s="85" t="s">
        <v>169</v>
      </c>
      <c r="Q47" s="78" t="str">
        <f t="shared" si="5"/>
        <v>交差点内全削除</v>
      </c>
    </row>
    <row r="48" spans="1:17" ht="39.6">
      <c r="A48" s="166">
        <f t="shared" ca="1" si="0"/>
        <v>23</v>
      </c>
      <c r="B48" s="91" t="str">
        <f t="shared" ca="1" si="1"/>
        <v>〃</v>
      </c>
      <c r="C48" s="85" t="str">
        <f t="shared" ca="1" si="2"/>
        <v>〃</v>
      </c>
      <c r="D48" s="85" t="str">
        <f t="shared" ca="1" si="3"/>
        <v>〃</v>
      </c>
      <c r="E48" s="85" t="str">
        <f t="shared" ca="1" si="4"/>
        <v>〃</v>
      </c>
      <c r="F48" s="85" t="s">
        <v>94</v>
      </c>
      <c r="G48" s="85">
        <v>4</v>
      </c>
      <c r="H48" s="85"/>
      <c r="I48" s="85"/>
      <c r="J48" s="85"/>
      <c r="K48" s="85"/>
      <c r="L48" s="85">
        <v>36</v>
      </c>
      <c r="M48" s="92" t="s">
        <v>97</v>
      </c>
      <c r="N48" s="91" t="s">
        <v>170</v>
      </c>
      <c r="O48" s="85" t="s">
        <v>125</v>
      </c>
      <c r="P48" s="85" t="s">
        <v>169</v>
      </c>
      <c r="Q48" s="78" t="str">
        <f t="shared" si="5"/>
        <v>交差点内全削除</v>
      </c>
    </row>
    <row r="49" spans="1:17" ht="39.6">
      <c r="A49" s="166">
        <f t="shared" ca="1" si="0"/>
        <v>24</v>
      </c>
      <c r="B49" s="91" t="str">
        <f t="shared" ca="1" si="1"/>
        <v>251280178_x000D_
(第24の2-5-0356)</v>
      </c>
      <c r="C49" s="85" t="str">
        <f t="shared" ca="1" si="2"/>
        <v>新規</v>
      </c>
      <c r="D49" s="85" t="str">
        <f t="shared" ca="1" si="3"/>
        <v>県道</v>
      </c>
      <c r="E49" s="85" t="str">
        <f t="shared" ca="1" si="4"/>
        <v>福山市御幸町森脇1,273番地1先（森脇橋南詰交差点）</v>
      </c>
      <c r="F49" s="85" t="s">
        <v>94</v>
      </c>
      <c r="G49" s="85">
        <v>6</v>
      </c>
      <c r="H49" s="85"/>
      <c r="I49" s="85"/>
      <c r="J49" s="85"/>
      <c r="K49" s="85"/>
      <c r="L49" s="85">
        <v>20</v>
      </c>
      <c r="M49" s="92" t="s">
        <v>97</v>
      </c>
      <c r="N49" s="91" t="s">
        <v>172</v>
      </c>
      <c r="O49" s="85" t="s">
        <v>91</v>
      </c>
      <c r="P49" s="85" t="s">
        <v>171</v>
      </c>
      <c r="Q49" s="78" t="str">
        <f t="shared" si="5"/>
        <v>交差点内全削除</v>
      </c>
    </row>
    <row r="50" spans="1:17" ht="39.6">
      <c r="A50" s="166">
        <f t="shared" ca="1" si="0"/>
        <v>25</v>
      </c>
      <c r="B50" s="91" t="str">
        <f t="shared" ca="1" si="1"/>
        <v>251280178_x000D_
(第24の2-5-0397)</v>
      </c>
      <c r="C50" s="85" t="str">
        <f t="shared" ca="1" si="2"/>
        <v>新規</v>
      </c>
      <c r="D50" s="85" t="str">
        <f t="shared" ca="1" si="3"/>
        <v>〃</v>
      </c>
      <c r="E50" s="85" t="str">
        <f t="shared" ca="1" si="4"/>
        <v>福山市御幸町森脇458番地2西方70メートル先（柳原交差点）</v>
      </c>
      <c r="F50" s="85" t="s">
        <v>128</v>
      </c>
      <c r="G50" s="85">
        <v>1</v>
      </c>
      <c r="H50" s="85"/>
      <c r="I50" s="85"/>
      <c r="J50" s="85"/>
      <c r="K50" s="85"/>
      <c r="L50" s="85">
        <v>1</v>
      </c>
      <c r="M50" s="92" t="s">
        <v>97</v>
      </c>
      <c r="N50" s="91" t="s">
        <v>174</v>
      </c>
      <c r="O50" s="85" t="s">
        <v>91</v>
      </c>
      <c r="P50" s="85" t="s">
        <v>173</v>
      </c>
      <c r="Q50" s="78" t="str">
        <f t="shared" si="5"/>
        <v>交差点内全削除</v>
      </c>
    </row>
    <row r="51" spans="1:17" ht="39.6">
      <c r="A51" s="166">
        <f t="shared" ca="1" si="0"/>
        <v>25</v>
      </c>
      <c r="B51" s="91" t="str">
        <f t="shared" ca="1" si="1"/>
        <v>〃</v>
      </c>
      <c r="C51" s="85" t="str">
        <f t="shared" ca="1" si="2"/>
        <v>〃</v>
      </c>
      <c r="D51" s="85" t="str">
        <f t="shared" ca="1" si="3"/>
        <v>〃</v>
      </c>
      <c r="E51" s="85" t="str">
        <f t="shared" ca="1" si="4"/>
        <v>〃</v>
      </c>
      <c r="F51" s="85" t="s">
        <v>94</v>
      </c>
      <c r="G51" s="85">
        <v>6</v>
      </c>
      <c r="H51" s="85"/>
      <c r="I51" s="85"/>
      <c r="J51" s="85"/>
      <c r="K51" s="85"/>
      <c r="L51" s="85">
        <v>24</v>
      </c>
      <c r="M51" s="92" t="s">
        <v>97</v>
      </c>
      <c r="N51" s="91" t="s">
        <v>174</v>
      </c>
      <c r="O51" s="85" t="s">
        <v>91</v>
      </c>
      <c r="P51" s="85" t="s">
        <v>173</v>
      </c>
      <c r="Q51" s="78" t="str">
        <f t="shared" si="5"/>
        <v>交差点内全削除</v>
      </c>
    </row>
    <row r="52" spans="1:17" ht="26.4">
      <c r="A52" s="166">
        <f t="shared" ca="1" si="0"/>
        <v>26</v>
      </c>
      <c r="B52" s="91" t="str">
        <f t="shared" ca="1" si="1"/>
        <v>251280178_x000D_
(第12-7-0228)</v>
      </c>
      <c r="C52" s="85" t="str">
        <f t="shared" ca="1" si="2"/>
        <v>新規</v>
      </c>
      <c r="D52" s="85" t="str">
        <f t="shared" ca="1" si="3"/>
        <v>市道</v>
      </c>
      <c r="E52" s="85" t="str">
        <f t="shared" ca="1" si="4"/>
        <v>福山市御幸町中津原1,233番地3先交差点</v>
      </c>
      <c r="F52" s="85" t="s">
        <v>101</v>
      </c>
      <c r="G52" s="85">
        <v>1</v>
      </c>
      <c r="H52" s="85"/>
      <c r="I52" s="85"/>
      <c r="J52" s="85"/>
      <c r="K52" s="85"/>
      <c r="L52" s="85">
        <v>10</v>
      </c>
      <c r="M52" s="92" t="s">
        <v>104</v>
      </c>
      <c r="N52" s="91" t="s">
        <v>176</v>
      </c>
      <c r="O52" s="85" t="s">
        <v>135</v>
      </c>
      <c r="P52" s="85" t="s">
        <v>175</v>
      </c>
      <c r="Q52" s="78" t="str">
        <f t="shared" si="5"/>
        <v>全削除</v>
      </c>
    </row>
    <row r="53" spans="1:17" ht="26.4">
      <c r="A53" s="166">
        <f t="shared" ca="1" si="0"/>
        <v>26</v>
      </c>
      <c r="B53" s="91" t="str">
        <f t="shared" ca="1" si="1"/>
        <v>〃</v>
      </c>
      <c r="C53" s="85" t="str">
        <f t="shared" ca="1" si="2"/>
        <v>〃</v>
      </c>
      <c r="D53" s="85" t="str">
        <f t="shared" ca="1" si="3"/>
        <v>〃</v>
      </c>
      <c r="E53" s="85" t="str">
        <f t="shared" ca="1" si="4"/>
        <v>〃</v>
      </c>
      <c r="F53" s="85" t="s">
        <v>106</v>
      </c>
      <c r="G53" s="85">
        <v>1</v>
      </c>
      <c r="H53" s="85"/>
      <c r="I53" s="85"/>
      <c r="J53" s="85"/>
      <c r="K53" s="85"/>
      <c r="L53" s="85">
        <v>2</v>
      </c>
      <c r="M53" s="92" t="s">
        <v>104</v>
      </c>
      <c r="N53" s="91" t="s">
        <v>176</v>
      </c>
      <c r="O53" s="85" t="s">
        <v>135</v>
      </c>
      <c r="P53" s="85" t="s">
        <v>175</v>
      </c>
      <c r="Q53" s="78" t="str">
        <f t="shared" si="5"/>
        <v>全削除</v>
      </c>
    </row>
    <row r="54" spans="1:17" ht="26.4">
      <c r="A54" s="166">
        <f t="shared" ca="1" si="0"/>
        <v>27</v>
      </c>
      <c r="B54" s="91">
        <f t="shared" ca="1" si="1"/>
        <v>251280178</v>
      </c>
      <c r="C54" s="85" t="str">
        <f t="shared" ca="1" si="2"/>
        <v>新規</v>
      </c>
      <c r="D54" s="85" t="str">
        <f t="shared" ca="1" si="3"/>
        <v>〃</v>
      </c>
      <c r="E54" s="85" t="str">
        <f t="shared" ca="1" si="4"/>
        <v>福山市御幸町中津原1,763番地1先交差点</v>
      </c>
      <c r="F54" s="85" t="s">
        <v>177</v>
      </c>
      <c r="G54" s="85">
        <v>1</v>
      </c>
      <c r="H54" s="85"/>
      <c r="I54" s="85"/>
      <c r="J54" s="85"/>
      <c r="K54" s="85">
        <v>13</v>
      </c>
      <c r="L54" s="85"/>
      <c r="M54" s="92" t="s">
        <v>179</v>
      </c>
      <c r="N54" s="91">
        <v>251280178</v>
      </c>
      <c r="O54" s="85" t="s">
        <v>135</v>
      </c>
      <c r="P54" s="85" t="s">
        <v>178</v>
      </c>
      <c r="Q54" s="78" t="str">
        <f t="shared" si="5"/>
        <v>縮小施工</v>
      </c>
    </row>
    <row r="55" spans="1:17" ht="26.4">
      <c r="A55" s="166">
        <f t="shared" ca="1" si="0"/>
        <v>27</v>
      </c>
      <c r="B55" s="91" t="str">
        <f t="shared" ca="1" si="1"/>
        <v>〃</v>
      </c>
      <c r="C55" s="85" t="str">
        <f t="shared" ca="1" si="2"/>
        <v>〃</v>
      </c>
      <c r="D55" s="85" t="str">
        <f t="shared" ca="1" si="3"/>
        <v>〃</v>
      </c>
      <c r="E55" s="85" t="str">
        <f t="shared" ca="1" si="4"/>
        <v>〃</v>
      </c>
      <c r="F55" s="85" t="s">
        <v>180</v>
      </c>
      <c r="G55" s="85">
        <v>1</v>
      </c>
      <c r="H55" s="85"/>
      <c r="I55" s="85">
        <v>0.3</v>
      </c>
      <c r="J55" s="85"/>
      <c r="K55" s="85"/>
      <c r="L55" s="85"/>
      <c r="M55" s="92" t="s">
        <v>181</v>
      </c>
      <c r="N55" s="91">
        <v>251280178</v>
      </c>
      <c r="O55" s="85" t="s">
        <v>135</v>
      </c>
      <c r="P55" s="85" t="s">
        <v>178</v>
      </c>
      <c r="Q55" s="78" t="str">
        <f t="shared" si="5"/>
        <v>0.3m(破線を実線に変更)</v>
      </c>
    </row>
    <row r="56" spans="1:17" ht="26.4">
      <c r="A56" s="166">
        <f t="shared" ca="1" si="0"/>
        <v>28</v>
      </c>
      <c r="B56" s="91" t="str">
        <f t="shared" ca="1" si="1"/>
        <v>251280178_x000D_
(第12-7-1377)</v>
      </c>
      <c r="C56" s="85" t="str">
        <f t="shared" ca="1" si="2"/>
        <v>新規</v>
      </c>
      <c r="D56" s="85" t="str">
        <f t="shared" ca="1" si="3"/>
        <v>〃</v>
      </c>
      <c r="E56" s="85" t="str">
        <f t="shared" ca="1" si="4"/>
        <v>福山市御幸町中津原730番地1先交差点</v>
      </c>
      <c r="F56" s="85" t="s">
        <v>101</v>
      </c>
      <c r="G56" s="85">
        <v>1</v>
      </c>
      <c r="H56" s="85"/>
      <c r="I56" s="85"/>
      <c r="J56" s="85"/>
      <c r="K56" s="85"/>
      <c r="L56" s="85">
        <v>7</v>
      </c>
      <c r="M56" s="92" t="s">
        <v>104</v>
      </c>
      <c r="N56" s="91" t="s">
        <v>183</v>
      </c>
      <c r="O56" s="85" t="s">
        <v>135</v>
      </c>
      <c r="P56" s="85" t="s">
        <v>182</v>
      </c>
      <c r="Q56" s="78" t="str">
        <f t="shared" si="5"/>
        <v>全削除</v>
      </c>
    </row>
    <row r="57" spans="1:17" ht="26.4">
      <c r="A57" s="166">
        <f t="shared" ca="1" si="0"/>
        <v>28</v>
      </c>
      <c r="B57" s="91" t="str">
        <f t="shared" ca="1" si="1"/>
        <v>〃</v>
      </c>
      <c r="C57" s="85" t="str">
        <f t="shared" ca="1" si="2"/>
        <v>〃</v>
      </c>
      <c r="D57" s="85" t="str">
        <f t="shared" ca="1" si="3"/>
        <v>〃</v>
      </c>
      <c r="E57" s="85" t="str">
        <f t="shared" ca="1" si="4"/>
        <v>〃</v>
      </c>
      <c r="F57" s="85" t="s">
        <v>106</v>
      </c>
      <c r="G57" s="85">
        <v>1</v>
      </c>
      <c r="H57" s="85"/>
      <c r="I57" s="85"/>
      <c r="J57" s="85"/>
      <c r="K57" s="85"/>
      <c r="L57" s="85">
        <v>5</v>
      </c>
      <c r="M57" s="92" t="s">
        <v>104</v>
      </c>
      <c r="N57" s="91" t="s">
        <v>183</v>
      </c>
      <c r="O57" s="85" t="s">
        <v>135</v>
      </c>
      <c r="P57" s="85" t="s">
        <v>182</v>
      </c>
      <c r="Q57" s="78" t="str">
        <f t="shared" si="5"/>
        <v>全削除</v>
      </c>
    </row>
    <row r="58" spans="1:17" ht="26.4">
      <c r="A58" s="166">
        <f t="shared" ca="1" si="0"/>
        <v>29</v>
      </c>
      <c r="B58" s="91" t="str">
        <f t="shared" ca="1" si="1"/>
        <v>251280178_x000D_
(第12-7-0499)</v>
      </c>
      <c r="C58" s="85" t="str">
        <f t="shared" ca="1" si="2"/>
        <v>新規</v>
      </c>
      <c r="D58" s="85" t="str">
        <f t="shared" ca="1" si="3"/>
        <v>〃</v>
      </c>
      <c r="E58" s="85" t="str">
        <f t="shared" ca="1" si="4"/>
        <v>福山市御幸町中津原749番地先交差点</v>
      </c>
      <c r="F58" s="85" t="s">
        <v>101</v>
      </c>
      <c r="G58" s="85">
        <v>1</v>
      </c>
      <c r="H58" s="85"/>
      <c r="I58" s="85"/>
      <c r="J58" s="85"/>
      <c r="K58" s="85"/>
      <c r="L58" s="85">
        <v>6</v>
      </c>
      <c r="M58" s="92" t="s">
        <v>104</v>
      </c>
      <c r="N58" s="91" t="s">
        <v>185</v>
      </c>
      <c r="O58" s="85" t="s">
        <v>135</v>
      </c>
      <c r="P58" s="85" t="s">
        <v>184</v>
      </c>
      <c r="Q58" s="78" t="str">
        <f t="shared" si="5"/>
        <v>全削除</v>
      </c>
    </row>
    <row r="59" spans="1:17" ht="26.4">
      <c r="A59" s="166">
        <f t="shared" ca="1" si="0"/>
        <v>29</v>
      </c>
      <c r="B59" s="91" t="str">
        <f t="shared" ca="1" si="1"/>
        <v>〃</v>
      </c>
      <c r="C59" s="85" t="str">
        <f t="shared" ca="1" si="2"/>
        <v>〃</v>
      </c>
      <c r="D59" s="85" t="str">
        <f t="shared" ca="1" si="3"/>
        <v>〃</v>
      </c>
      <c r="E59" s="85" t="str">
        <f t="shared" ca="1" si="4"/>
        <v>〃</v>
      </c>
      <c r="F59" s="85" t="s">
        <v>106</v>
      </c>
      <c r="G59" s="85">
        <v>1</v>
      </c>
      <c r="H59" s="85"/>
      <c r="I59" s="85"/>
      <c r="J59" s="85"/>
      <c r="K59" s="85"/>
      <c r="L59" s="85">
        <v>2</v>
      </c>
      <c r="M59" s="92" t="s">
        <v>104</v>
      </c>
      <c r="N59" s="91" t="s">
        <v>185</v>
      </c>
      <c r="O59" s="85" t="s">
        <v>135</v>
      </c>
      <c r="P59" s="85" t="s">
        <v>184</v>
      </c>
      <c r="Q59" s="78" t="str">
        <f t="shared" si="5"/>
        <v>全削除</v>
      </c>
    </row>
    <row r="60" spans="1:17" ht="26.4">
      <c r="A60" s="166">
        <f t="shared" ca="1" si="0"/>
        <v>30</v>
      </c>
      <c r="B60" s="91" t="str">
        <f t="shared" ca="1" si="1"/>
        <v>251280178_x000D_
(第12-7-1896)</v>
      </c>
      <c r="C60" s="85" t="str">
        <f t="shared" ca="1" si="2"/>
        <v>新規</v>
      </c>
      <c r="D60" s="85" t="str">
        <f t="shared" ca="1" si="3"/>
        <v>〃</v>
      </c>
      <c r="E60" s="85" t="str">
        <f t="shared" ca="1" si="4"/>
        <v>福山市山野町山野58番地先交差点</v>
      </c>
      <c r="F60" s="85" t="s">
        <v>101</v>
      </c>
      <c r="G60" s="85">
        <v>1</v>
      </c>
      <c r="H60" s="85"/>
      <c r="I60" s="85"/>
      <c r="J60" s="85"/>
      <c r="K60" s="85"/>
      <c r="L60" s="85">
        <v>7</v>
      </c>
      <c r="M60" s="92" t="s">
        <v>104</v>
      </c>
      <c r="N60" s="91" t="s">
        <v>187</v>
      </c>
      <c r="O60" s="85" t="s">
        <v>135</v>
      </c>
      <c r="P60" s="85" t="s">
        <v>186</v>
      </c>
      <c r="Q60" s="78" t="str">
        <f t="shared" si="5"/>
        <v>全削除</v>
      </c>
    </row>
    <row r="61" spans="1:17" ht="26.4">
      <c r="A61" s="166">
        <f t="shared" ca="1" si="0"/>
        <v>30</v>
      </c>
      <c r="B61" s="91" t="str">
        <f t="shared" ca="1" si="1"/>
        <v>〃</v>
      </c>
      <c r="C61" s="85" t="str">
        <f t="shared" ca="1" si="2"/>
        <v>〃</v>
      </c>
      <c r="D61" s="85" t="str">
        <f t="shared" ca="1" si="3"/>
        <v>〃</v>
      </c>
      <c r="E61" s="85" t="str">
        <f t="shared" ca="1" si="4"/>
        <v>〃</v>
      </c>
      <c r="F61" s="85" t="s">
        <v>106</v>
      </c>
      <c r="G61" s="85">
        <v>1</v>
      </c>
      <c r="H61" s="85"/>
      <c r="I61" s="85"/>
      <c r="J61" s="85"/>
      <c r="K61" s="85"/>
      <c r="L61" s="85">
        <v>6</v>
      </c>
      <c r="M61" s="92" t="s">
        <v>104</v>
      </c>
      <c r="N61" s="91" t="s">
        <v>187</v>
      </c>
      <c r="O61" s="85" t="s">
        <v>135</v>
      </c>
      <c r="P61" s="85" t="s">
        <v>186</v>
      </c>
      <c r="Q61" s="78" t="str">
        <f t="shared" si="5"/>
        <v>全削除</v>
      </c>
    </row>
    <row r="62" spans="1:17" ht="26.4">
      <c r="A62" s="166">
        <f t="shared" ca="1" si="0"/>
        <v>31</v>
      </c>
      <c r="B62" s="91">
        <f t="shared" ca="1" si="1"/>
        <v>251280178</v>
      </c>
      <c r="C62" s="85" t="str">
        <f t="shared" ca="1" si="2"/>
        <v>新規</v>
      </c>
      <c r="D62" s="85" t="str">
        <f t="shared" ca="1" si="3"/>
        <v>〃</v>
      </c>
      <c r="E62" s="85" t="str">
        <f t="shared" ca="1" si="4"/>
        <v>福山市山野町山野862番地3南西方25メートル先交差点</v>
      </c>
      <c r="F62" s="85" t="s">
        <v>177</v>
      </c>
      <c r="G62" s="85">
        <v>1</v>
      </c>
      <c r="H62" s="85"/>
      <c r="I62" s="85"/>
      <c r="J62" s="85"/>
      <c r="K62" s="85">
        <v>13</v>
      </c>
      <c r="L62" s="85"/>
      <c r="M62" s="92" t="s">
        <v>179</v>
      </c>
      <c r="N62" s="91">
        <v>251280178</v>
      </c>
      <c r="O62" s="85" t="s">
        <v>135</v>
      </c>
      <c r="P62" s="85" t="s">
        <v>188</v>
      </c>
      <c r="Q62" s="78" t="str">
        <f t="shared" si="5"/>
        <v>縮小施工</v>
      </c>
    </row>
    <row r="63" spans="1:17" ht="26.4">
      <c r="A63" s="166">
        <f t="shared" ca="1" si="0"/>
        <v>31</v>
      </c>
      <c r="B63" s="91" t="str">
        <f t="shared" ca="1" si="1"/>
        <v>〃</v>
      </c>
      <c r="C63" s="85" t="str">
        <f t="shared" ca="1" si="2"/>
        <v>〃</v>
      </c>
      <c r="D63" s="85" t="str">
        <f t="shared" ca="1" si="3"/>
        <v>〃</v>
      </c>
      <c r="E63" s="85" t="str">
        <f t="shared" ca="1" si="4"/>
        <v>〃</v>
      </c>
      <c r="F63" s="85" t="s">
        <v>180</v>
      </c>
      <c r="G63" s="85">
        <v>1</v>
      </c>
      <c r="H63" s="85"/>
      <c r="I63" s="85">
        <v>3</v>
      </c>
      <c r="J63" s="85"/>
      <c r="K63" s="85"/>
      <c r="L63" s="85"/>
      <c r="M63" s="92" t="s">
        <v>189</v>
      </c>
      <c r="N63" s="91">
        <v>251280178</v>
      </c>
      <c r="O63" s="85" t="s">
        <v>135</v>
      </c>
      <c r="P63" s="85" t="s">
        <v>188</v>
      </c>
      <c r="Q63" s="78" t="str">
        <f t="shared" si="5"/>
        <v>3.0m</v>
      </c>
    </row>
    <row r="64" spans="1:17" ht="39.6">
      <c r="A64" s="166">
        <f t="shared" ca="1" si="0"/>
        <v>32</v>
      </c>
      <c r="B64" s="91" t="str">
        <f t="shared" ca="1" si="1"/>
        <v>251280178_x000D_
(第9-21-0083)</v>
      </c>
      <c r="C64" s="85" t="str">
        <f t="shared" ca="1" si="2"/>
        <v>新規</v>
      </c>
      <c r="D64" s="85" t="str">
        <f t="shared" ca="1" si="3"/>
        <v>県道</v>
      </c>
      <c r="E64" s="85" t="str">
        <f t="shared" ca="1" si="4"/>
        <v>福山市新市町戸手2,435番地先から同町相方139番地北方25メートル先までの間</v>
      </c>
      <c r="F64" s="85" t="s">
        <v>139</v>
      </c>
      <c r="G64" s="85">
        <v>1</v>
      </c>
      <c r="H64" s="85"/>
      <c r="I64" s="85"/>
      <c r="J64" s="85"/>
      <c r="K64" s="85"/>
      <c r="L64" s="85">
        <v>370</v>
      </c>
      <c r="M64" s="92" t="s">
        <v>104</v>
      </c>
      <c r="N64" s="91" t="s">
        <v>191</v>
      </c>
      <c r="O64" s="85" t="s">
        <v>91</v>
      </c>
      <c r="P64" s="85" t="s">
        <v>190</v>
      </c>
      <c r="Q64" s="78" t="str">
        <f t="shared" si="5"/>
        <v>全削除</v>
      </c>
    </row>
    <row r="65" spans="1:17">
      <c r="A65" s="166">
        <f t="shared" ca="1" si="0"/>
        <v>32</v>
      </c>
      <c r="B65" s="91">
        <f t="shared" ca="1" si="1"/>
        <v>251280178</v>
      </c>
      <c r="C65" s="85" t="str">
        <f t="shared" ca="1" si="2"/>
        <v>新規</v>
      </c>
      <c r="D65" s="85" t="str">
        <f t="shared" ca="1" si="3"/>
        <v>〃</v>
      </c>
      <c r="E65" s="85" t="str">
        <f t="shared" ca="1" si="4"/>
        <v>〃</v>
      </c>
      <c r="F65" s="85" t="s">
        <v>99</v>
      </c>
      <c r="G65" s="85">
        <v>1</v>
      </c>
      <c r="H65" s="85"/>
      <c r="I65" s="85"/>
      <c r="J65" s="85">
        <v>730</v>
      </c>
      <c r="K65" s="85"/>
      <c r="L65" s="85"/>
      <c r="M65" s="92" t="s">
        <v>192</v>
      </c>
      <c r="N65" s="91">
        <v>251280178</v>
      </c>
      <c r="O65" s="85" t="s">
        <v>91</v>
      </c>
      <c r="P65" s="85" t="s">
        <v>190</v>
      </c>
      <c r="Q65" s="78" t="str">
        <f t="shared" si="5"/>
        <v>中央線(白)730m</v>
      </c>
    </row>
    <row r="66" spans="1:17" ht="39.6">
      <c r="A66" s="166">
        <f t="shared" ca="1" si="0"/>
        <v>33</v>
      </c>
      <c r="B66" s="91" t="str">
        <f t="shared" ca="1" si="1"/>
        <v>251280178_x000D_
(第24の2-5-0458)</v>
      </c>
      <c r="C66" s="85" t="str">
        <f t="shared" ca="1" si="2"/>
        <v>新規</v>
      </c>
      <c r="D66" s="85" t="str">
        <f t="shared" ca="1" si="3"/>
        <v>国道486号</v>
      </c>
      <c r="E66" s="85" t="str">
        <f t="shared" ca="1" si="4"/>
        <v>福山市神辺町字十三軒屋150番地2先（十三軒屋（西）交差点）</v>
      </c>
      <c r="F66" s="85" t="s">
        <v>128</v>
      </c>
      <c r="G66" s="85">
        <v>1</v>
      </c>
      <c r="H66" s="85"/>
      <c r="I66" s="85"/>
      <c r="J66" s="85"/>
      <c r="K66" s="85"/>
      <c r="L66" s="85">
        <v>1</v>
      </c>
      <c r="M66" s="92"/>
      <c r="N66" s="91" t="s">
        <v>194</v>
      </c>
      <c r="O66" s="85" t="s">
        <v>125</v>
      </c>
      <c r="P66" s="85" t="s">
        <v>193</v>
      </c>
      <c r="Q66" s="78" t="str">
        <f t="shared" si="5"/>
        <v/>
      </c>
    </row>
    <row r="67" spans="1:17" ht="39.6">
      <c r="A67" s="166">
        <f t="shared" ca="1" si="0"/>
        <v>33</v>
      </c>
      <c r="B67" s="91" t="str">
        <f t="shared" ca="1" si="1"/>
        <v>〃</v>
      </c>
      <c r="C67" s="85" t="str">
        <f t="shared" ca="1" si="2"/>
        <v>〃</v>
      </c>
      <c r="D67" s="85" t="str">
        <f t="shared" ca="1" si="3"/>
        <v>〃</v>
      </c>
      <c r="E67" s="85" t="str">
        <f t="shared" ca="1" si="4"/>
        <v>〃</v>
      </c>
      <c r="F67" s="85" t="s">
        <v>94</v>
      </c>
      <c r="G67" s="85">
        <v>2</v>
      </c>
      <c r="H67" s="85"/>
      <c r="I67" s="85"/>
      <c r="J67" s="85"/>
      <c r="K67" s="85"/>
      <c r="L67" s="85">
        <v>10</v>
      </c>
      <c r="M67" s="92" t="s">
        <v>97</v>
      </c>
      <c r="N67" s="91" t="s">
        <v>194</v>
      </c>
      <c r="O67" s="85" t="s">
        <v>125</v>
      </c>
      <c r="P67" s="85" t="s">
        <v>193</v>
      </c>
      <c r="Q67" s="78" t="str">
        <f t="shared" si="5"/>
        <v>交差点内全削除</v>
      </c>
    </row>
    <row r="68" spans="1:17" ht="39.6">
      <c r="A68" s="166">
        <f t="shared" ca="1" si="0"/>
        <v>34</v>
      </c>
      <c r="B68" s="91" t="str">
        <f t="shared" ca="1" si="1"/>
        <v>251280178_x000D_
(第24の2-5-0434)</v>
      </c>
      <c r="C68" s="85" t="str">
        <f t="shared" ca="1" si="2"/>
        <v>新規</v>
      </c>
      <c r="D68" s="85" t="str">
        <f t="shared" ca="1" si="3"/>
        <v>市道</v>
      </c>
      <c r="E68" s="85" t="str">
        <f t="shared" ca="1" si="4"/>
        <v>福山市神辺町字徳田71番地5先交差点</v>
      </c>
      <c r="F68" s="85" t="s">
        <v>128</v>
      </c>
      <c r="G68" s="85">
        <v>1</v>
      </c>
      <c r="H68" s="85"/>
      <c r="I68" s="85"/>
      <c r="J68" s="85"/>
      <c r="K68" s="85"/>
      <c r="L68" s="85">
        <v>1</v>
      </c>
      <c r="M68" s="92" t="s">
        <v>97</v>
      </c>
      <c r="N68" s="91" t="s">
        <v>196</v>
      </c>
      <c r="O68" s="85" t="s">
        <v>135</v>
      </c>
      <c r="P68" s="85" t="s">
        <v>195</v>
      </c>
      <c r="Q68" s="78" t="str">
        <f t="shared" si="5"/>
        <v>交差点内全削除</v>
      </c>
    </row>
    <row r="69" spans="1:17" ht="39.6">
      <c r="A69" s="166">
        <f t="shared" ca="1" si="0"/>
        <v>34</v>
      </c>
      <c r="B69" s="91" t="str">
        <f t="shared" ca="1" si="1"/>
        <v>〃</v>
      </c>
      <c r="C69" s="85" t="str">
        <f t="shared" ca="1" si="2"/>
        <v>〃</v>
      </c>
      <c r="D69" s="85" t="str">
        <f t="shared" ca="1" si="3"/>
        <v>〃</v>
      </c>
      <c r="E69" s="85" t="str">
        <f t="shared" ca="1" si="4"/>
        <v>〃</v>
      </c>
      <c r="F69" s="85" t="s">
        <v>94</v>
      </c>
      <c r="G69" s="85">
        <v>2</v>
      </c>
      <c r="H69" s="85"/>
      <c r="I69" s="85"/>
      <c r="J69" s="85"/>
      <c r="K69" s="85"/>
      <c r="L69" s="85">
        <v>10</v>
      </c>
      <c r="M69" s="92" t="s">
        <v>97</v>
      </c>
      <c r="N69" s="91" t="s">
        <v>196</v>
      </c>
      <c r="O69" s="85" t="s">
        <v>135</v>
      </c>
      <c r="P69" s="85" t="s">
        <v>195</v>
      </c>
      <c r="Q69" s="78" t="str">
        <f t="shared" si="5"/>
        <v>交差点内全削除</v>
      </c>
    </row>
    <row r="70" spans="1:17" ht="26.4">
      <c r="A70" s="166">
        <f t="shared" ca="1" si="0"/>
        <v>34</v>
      </c>
      <c r="B70" s="91">
        <f t="shared" ca="1" si="1"/>
        <v>251280178</v>
      </c>
      <c r="C70" s="85" t="str">
        <f t="shared" ca="1" si="2"/>
        <v>新規</v>
      </c>
      <c r="D70" s="85" t="str">
        <f t="shared" ca="1" si="3"/>
        <v>〃</v>
      </c>
      <c r="E70" s="85" t="str">
        <f t="shared" ca="1" si="4"/>
        <v>〃</v>
      </c>
      <c r="F70" s="85" t="s">
        <v>99</v>
      </c>
      <c r="G70" s="85">
        <v>2</v>
      </c>
      <c r="H70" s="85"/>
      <c r="I70" s="85"/>
      <c r="J70" s="85">
        <v>3</v>
      </c>
      <c r="K70" s="85"/>
      <c r="L70" s="85"/>
      <c r="M70" s="92" t="s">
        <v>197</v>
      </c>
      <c r="N70" s="91">
        <v>251280178</v>
      </c>
      <c r="O70" s="85" t="s">
        <v>135</v>
      </c>
      <c r="P70" s="85" t="s">
        <v>195</v>
      </c>
      <c r="Q70" s="78" t="str">
        <f t="shared" si="5"/>
        <v>中央線(黄)1.5m延長_x000D_
西側外側線1.5m延長</v>
      </c>
    </row>
    <row r="71" spans="1:17" ht="26.4">
      <c r="A71" s="166">
        <f t="shared" ref="A71:A91" ca="1" si="6">IF(E70="","",IF(E71="〃",A70,A70+1))</f>
        <v>35</v>
      </c>
      <c r="B71" s="91" t="str">
        <f t="shared" ref="B71:B90" ca="1" si="7">IF(OFFSET(N71,-1,)=N71,"〃",N71)</f>
        <v>251280178_x000D_
(第12-7-3064)</v>
      </c>
      <c r="C71" s="85" t="str">
        <f t="shared" ref="C71:C90" ca="1" si="8">IF(B71="〃","〃","新規")</f>
        <v>新規</v>
      </c>
      <c r="D71" s="85" t="str">
        <f t="shared" ref="D71:D90" ca="1" si="9">IF(OFFSET(O71,-1,)=O71,"〃",O71)</f>
        <v>〃</v>
      </c>
      <c r="E71" s="85" t="str">
        <f t="shared" ref="E71:E90" ca="1" si="10">IF(OFFSET(P71,-1,)=P71,"〃",P71)</f>
        <v>福山市神辺町字平野19番地2先交差点</v>
      </c>
      <c r="F71" s="85" t="s">
        <v>101</v>
      </c>
      <c r="G71" s="85">
        <v>1</v>
      </c>
      <c r="H71" s="85"/>
      <c r="I71" s="85"/>
      <c r="J71" s="85"/>
      <c r="K71" s="85"/>
      <c r="L71" s="85">
        <v>2</v>
      </c>
      <c r="M71" s="92" t="s">
        <v>104</v>
      </c>
      <c r="N71" s="91" t="s">
        <v>199</v>
      </c>
      <c r="O71" s="85" t="s">
        <v>135</v>
      </c>
      <c r="P71" s="85" t="s">
        <v>198</v>
      </c>
      <c r="Q71" s="78" t="str">
        <f t="shared" ref="Q71:Q90" si="11">ASC(M71)</f>
        <v>全削除</v>
      </c>
    </row>
    <row r="72" spans="1:17" ht="26.4">
      <c r="A72" s="166">
        <f t="shared" ca="1" si="6"/>
        <v>36</v>
      </c>
      <c r="B72" s="91" t="str">
        <f t="shared" ca="1" si="7"/>
        <v>251280178_x000D_
(第12-7-3005)</v>
      </c>
      <c r="C72" s="85" t="str">
        <f t="shared" ca="1" si="8"/>
        <v>新規</v>
      </c>
      <c r="D72" s="85" t="str">
        <f t="shared" ca="1" si="9"/>
        <v>〃</v>
      </c>
      <c r="E72" s="85" t="str">
        <f t="shared" ca="1" si="10"/>
        <v>福山市神辺町字平野45番地3先交差点</v>
      </c>
      <c r="F72" s="85" t="s">
        <v>106</v>
      </c>
      <c r="G72" s="85">
        <v>1</v>
      </c>
      <c r="H72" s="85"/>
      <c r="I72" s="85"/>
      <c r="J72" s="85"/>
      <c r="K72" s="85"/>
      <c r="L72" s="85">
        <v>5</v>
      </c>
      <c r="M72" s="92" t="s">
        <v>104</v>
      </c>
      <c r="N72" s="91" t="s">
        <v>201</v>
      </c>
      <c r="O72" s="85" t="s">
        <v>135</v>
      </c>
      <c r="P72" s="85" t="s">
        <v>200</v>
      </c>
      <c r="Q72" s="78" t="str">
        <f t="shared" si="11"/>
        <v>全削除</v>
      </c>
    </row>
    <row r="73" spans="1:17" ht="26.4">
      <c r="A73" s="166">
        <f t="shared" ca="1" si="6"/>
        <v>37</v>
      </c>
      <c r="B73" s="91">
        <f t="shared" ca="1" si="7"/>
        <v>251280178</v>
      </c>
      <c r="C73" s="85" t="str">
        <f t="shared" ca="1" si="8"/>
        <v>新規</v>
      </c>
      <c r="D73" s="85" t="str">
        <f t="shared" ca="1" si="9"/>
        <v>〃</v>
      </c>
      <c r="E73" s="85" t="str">
        <f t="shared" ca="1" si="10"/>
        <v>福山市神辺町大字川南1084番地先交差点</v>
      </c>
      <c r="F73" s="85" t="s">
        <v>92</v>
      </c>
      <c r="G73" s="85">
        <v>1</v>
      </c>
      <c r="H73" s="85">
        <v>15</v>
      </c>
      <c r="I73" s="85"/>
      <c r="J73" s="85"/>
      <c r="K73" s="85"/>
      <c r="L73" s="85"/>
      <c r="M73" s="92" t="s">
        <v>203</v>
      </c>
      <c r="N73" s="91">
        <v>251280178</v>
      </c>
      <c r="O73" s="85" t="s">
        <v>135</v>
      </c>
      <c r="P73" s="85" t="s">
        <v>202</v>
      </c>
      <c r="Q73" s="78" t="str">
        <f t="shared" si="11"/>
        <v>2.5m6縞</v>
      </c>
    </row>
    <row r="74" spans="1:17" ht="52.8">
      <c r="A74" s="166">
        <f t="shared" ca="1" si="6"/>
        <v>37</v>
      </c>
      <c r="B74" s="91" t="str">
        <f t="shared" ca="1" si="7"/>
        <v>〃</v>
      </c>
      <c r="C74" s="85" t="str">
        <f t="shared" ca="1" si="8"/>
        <v>〃</v>
      </c>
      <c r="D74" s="85" t="str">
        <f t="shared" ca="1" si="9"/>
        <v>〃</v>
      </c>
      <c r="E74" s="85" t="str">
        <f t="shared" ca="1" si="10"/>
        <v>〃</v>
      </c>
      <c r="F74" s="85" t="s">
        <v>204</v>
      </c>
      <c r="G74" s="85">
        <v>4</v>
      </c>
      <c r="H74" s="85"/>
      <c r="I74" s="85"/>
      <c r="J74" s="85"/>
      <c r="K74" s="85">
        <v>36</v>
      </c>
      <c r="L74" s="85"/>
      <c r="M74" s="92" t="s">
        <v>205</v>
      </c>
      <c r="N74" s="91">
        <v>251280178</v>
      </c>
      <c r="O74" s="85" t="s">
        <v>135</v>
      </c>
      <c r="P74" s="85" t="s">
        <v>202</v>
      </c>
      <c r="Q74" s="78" t="str">
        <f t="shared" si="11"/>
        <v>南側(近)_x000D_
南側(遠)_x000D_
北側(近)_x000D_
北側(遠)</v>
      </c>
    </row>
    <row r="75" spans="1:17" ht="26.4">
      <c r="A75" s="166">
        <f t="shared" ca="1" si="6"/>
        <v>37</v>
      </c>
      <c r="B75" s="91" t="str">
        <f t="shared" ca="1" si="7"/>
        <v>〃</v>
      </c>
      <c r="C75" s="85" t="str">
        <f t="shared" ca="1" si="8"/>
        <v>〃</v>
      </c>
      <c r="D75" s="85" t="str">
        <f t="shared" ca="1" si="9"/>
        <v>〃</v>
      </c>
      <c r="E75" s="85" t="str">
        <f t="shared" ca="1" si="10"/>
        <v>〃</v>
      </c>
      <c r="F75" s="85" t="s">
        <v>177</v>
      </c>
      <c r="G75" s="85">
        <v>2</v>
      </c>
      <c r="H75" s="85"/>
      <c r="I75" s="85"/>
      <c r="J75" s="85"/>
      <c r="K75" s="85">
        <v>26</v>
      </c>
      <c r="L75" s="85"/>
      <c r="M75" s="92" t="s">
        <v>206</v>
      </c>
      <c r="N75" s="91">
        <v>251280178</v>
      </c>
      <c r="O75" s="85" t="s">
        <v>135</v>
      </c>
      <c r="P75" s="85" t="s">
        <v>202</v>
      </c>
      <c r="Q75" s="78" t="str">
        <f t="shared" si="11"/>
        <v>西側縮小施工_x000D_
東側縮小施工</v>
      </c>
    </row>
    <row r="76" spans="1:17" ht="52.8">
      <c r="A76" s="166">
        <f t="shared" ca="1" si="6"/>
        <v>37</v>
      </c>
      <c r="B76" s="91" t="str">
        <f t="shared" ca="1" si="7"/>
        <v>〃</v>
      </c>
      <c r="C76" s="85" t="str">
        <f t="shared" ca="1" si="8"/>
        <v>〃</v>
      </c>
      <c r="D76" s="85" t="str">
        <f t="shared" ca="1" si="9"/>
        <v>〃</v>
      </c>
      <c r="E76" s="85" t="str">
        <f t="shared" ca="1" si="10"/>
        <v>〃</v>
      </c>
      <c r="F76" s="85" t="s">
        <v>180</v>
      </c>
      <c r="G76" s="85">
        <v>4</v>
      </c>
      <c r="H76" s="85">
        <v>5.6</v>
      </c>
      <c r="I76" s="85">
        <v>0.6</v>
      </c>
      <c r="J76" s="85"/>
      <c r="K76" s="85"/>
      <c r="L76" s="85"/>
      <c r="M76" s="92" t="s">
        <v>207</v>
      </c>
      <c r="N76" s="91">
        <v>251280178</v>
      </c>
      <c r="O76" s="85" t="s">
        <v>135</v>
      </c>
      <c r="P76" s="85" t="s">
        <v>202</v>
      </c>
      <c r="Q76" s="78" t="str">
        <f t="shared" si="11"/>
        <v>西側破線から実線に変更_x000D_
東側破線から実線に変更_x000D_
南側2.8m_x000D_
北側2.8m</v>
      </c>
    </row>
    <row r="77" spans="1:17">
      <c r="A77" s="166">
        <f t="shared" ca="1" si="6"/>
        <v>37</v>
      </c>
      <c r="B77" s="91" t="str">
        <f t="shared" ca="1" si="7"/>
        <v>〃</v>
      </c>
      <c r="C77" s="85" t="str">
        <f t="shared" ca="1" si="8"/>
        <v>〃</v>
      </c>
      <c r="D77" s="85" t="str">
        <f t="shared" ca="1" si="9"/>
        <v>〃</v>
      </c>
      <c r="E77" s="85" t="str">
        <f t="shared" ca="1" si="10"/>
        <v>〃</v>
      </c>
      <c r="F77" s="85" t="s">
        <v>208</v>
      </c>
      <c r="G77" s="85">
        <v>1</v>
      </c>
      <c r="H77" s="85"/>
      <c r="I77" s="85"/>
      <c r="J77" s="85"/>
      <c r="K77" s="85"/>
      <c r="L77" s="85">
        <v>2.5</v>
      </c>
      <c r="M77" s="92" t="s">
        <v>209</v>
      </c>
      <c r="N77" s="91">
        <v>251280178</v>
      </c>
      <c r="O77" s="85" t="s">
        <v>135</v>
      </c>
      <c r="P77" s="85" t="s">
        <v>202</v>
      </c>
      <c r="Q77" s="78" t="str">
        <f t="shared" si="11"/>
        <v>中央線(白)2.5m削除</v>
      </c>
    </row>
    <row r="78" spans="1:17" ht="39.6">
      <c r="A78" s="166">
        <f t="shared" ca="1" si="6"/>
        <v>38</v>
      </c>
      <c r="B78" s="91" t="str">
        <f t="shared" ca="1" si="7"/>
        <v>251280178_x000D_
(第20-7-1953)</v>
      </c>
      <c r="C78" s="85" t="str">
        <f t="shared" ca="1" si="8"/>
        <v>新規</v>
      </c>
      <c r="D78" s="85" t="str">
        <f t="shared" ca="1" si="9"/>
        <v>国道313号</v>
      </c>
      <c r="E78" s="85" t="str">
        <f t="shared" ca="1" si="10"/>
        <v>福山市神辺町大字川南3,239番地1先（神辺駅入口交差点）</v>
      </c>
      <c r="F78" s="85" t="s">
        <v>92</v>
      </c>
      <c r="G78" s="85">
        <v>1</v>
      </c>
      <c r="H78" s="85">
        <v>15</v>
      </c>
      <c r="I78" s="85"/>
      <c r="J78" s="85"/>
      <c r="K78" s="85"/>
      <c r="L78" s="85"/>
      <c r="M78" s="92" t="s">
        <v>212</v>
      </c>
      <c r="N78" s="91" t="s">
        <v>213</v>
      </c>
      <c r="O78" s="85" t="s">
        <v>211</v>
      </c>
      <c r="P78" s="85" t="s">
        <v>210</v>
      </c>
      <c r="Q78" s="78" t="str">
        <f t="shared" si="11"/>
        <v>東側2.5m6縞増設</v>
      </c>
    </row>
    <row r="79" spans="1:17" ht="26.4">
      <c r="A79" s="166">
        <f t="shared" ca="1" si="6"/>
        <v>38</v>
      </c>
      <c r="B79" s="91" t="str">
        <f t="shared" ca="1" si="7"/>
        <v>〃</v>
      </c>
      <c r="C79" s="85" t="str">
        <f t="shared" ca="1" si="8"/>
        <v>〃</v>
      </c>
      <c r="D79" s="85" t="str">
        <f t="shared" ca="1" si="9"/>
        <v>〃</v>
      </c>
      <c r="E79" s="85" t="str">
        <f t="shared" ca="1" si="10"/>
        <v>〃</v>
      </c>
      <c r="F79" s="85" t="s">
        <v>180</v>
      </c>
      <c r="G79" s="85">
        <v>1</v>
      </c>
      <c r="H79" s="85">
        <v>1.8</v>
      </c>
      <c r="I79" s="85"/>
      <c r="J79" s="85"/>
      <c r="K79" s="85"/>
      <c r="L79" s="85"/>
      <c r="M79" s="92" t="s">
        <v>214</v>
      </c>
      <c r="N79" s="91" t="s">
        <v>213</v>
      </c>
      <c r="O79" s="85" t="s">
        <v>211</v>
      </c>
      <c r="P79" s="85" t="s">
        <v>210</v>
      </c>
      <c r="Q79" s="78" t="str">
        <f t="shared" si="11"/>
        <v>東側削除後､現位置から3m西方の位置に移設</v>
      </c>
    </row>
    <row r="80" spans="1:17" ht="26.4">
      <c r="A80" s="166">
        <f t="shared" ca="1" si="6"/>
        <v>38</v>
      </c>
      <c r="B80" s="91" t="str">
        <f t="shared" ca="1" si="7"/>
        <v>〃</v>
      </c>
      <c r="C80" s="85" t="str">
        <f t="shared" ca="1" si="8"/>
        <v>〃</v>
      </c>
      <c r="D80" s="85" t="str">
        <f t="shared" ca="1" si="9"/>
        <v>〃</v>
      </c>
      <c r="E80" s="85" t="str">
        <f t="shared" ca="1" si="10"/>
        <v>〃</v>
      </c>
      <c r="F80" s="85" t="s">
        <v>106</v>
      </c>
      <c r="G80" s="85">
        <v>1</v>
      </c>
      <c r="H80" s="85"/>
      <c r="I80" s="85"/>
      <c r="J80" s="85"/>
      <c r="K80" s="85"/>
      <c r="L80" s="85">
        <v>2</v>
      </c>
      <c r="M80" s="92" t="s">
        <v>215</v>
      </c>
      <c r="N80" s="91" t="s">
        <v>213</v>
      </c>
      <c r="O80" s="85" t="s">
        <v>211</v>
      </c>
      <c r="P80" s="85" t="s">
        <v>210</v>
      </c>
      <c r="Q80" s="78" t="str">
        <f t="shared" si="11"/>
        <v>東側削除</v>
      </c>
    </row>
    <row r="81" spans="1:17" ht="26.4">
      <c r="A81" s="166">
        <f t="shared" ca="1" si="6"/>
        <v>39</v>
      </c>
      <c r="B81" s="91" t="str">
        <f t="shared" ca="1" si="7"/>
        <v>251280178_x000D_
(第12-7-3004)</v>
      </c>
      <c r="C81" s="85" t="str">
        <f t="shared" ca="1" si="8"/>
        <v>新規</v>
      </c>
      <c r="D81" s="85" t="str">
        <f t="shared" ca="1" si="9"/>
        <v>市道</v>
      </c>
      <c r="E81" s="85" t="str">
        <f t="shared" ca="1" si="10"/>
        <v>福山市神辺町大字川北337番地7先交差点</v>
      </c>
      <c r="F81" s="85" t="s">
        <v>101</v>
      </c>
      <c r="G81" s="85">
        <v>1</v>
      </c>
      <c r="H81" s="85"/>
      <c r="I81" s="85"/>
      <c r="J81" s="85"/>
      <c r="K81" s="85"/>
      <c r="L81" s="85">
        <v>4</v>
      </c>
      <c r="M81" s="92" t="s">
        <v>104</v>
      </c>
      <c r="N81" s="91" t="s">
        <v>217</v>
      </c>
      <c r="O81" s="85" t="s">
        <v>135</v>
      </c>
      <c r="P81" s="85" t="s">
        <v>216</v>
      </c>
      <c r="Q81" s="78" t="str">
        <f t="shared" si="11"/>
        <v>全削除</v>
      </c>
    </row>
    <row r="82" spans="1:17" ht="26.4">
      <c r="A82" s="166">
        <f t="shared" ca="1" si="6"/>
        <v>39</v>
      </c>
      <c r="B82" s="91" t="str">
        <f t="shared" ca="1" si="7"/>
        <v>〃</v>
      </c>
      <c r="C82" s="85" t="str">
        <f t="shared" ca="1" si="8"/>
        <v>〃</v>
      </c>
      <c r="D82" s="85" t="str">
        <f t="shared" ca="1" si="9"/>
        <v>〃</v>
      </c>
      <c r="E82" s="85" t="str">
        <f t="shared" ca="1" si="10"/>
        <v>〃</v>
      </c>
      <c r="F82" s="85" t="s">
        <v>106</v>
      </c>
      <c r="G82" s="85">
        <v>1</v>
      </c>
      <c r="H82" s="85"/>
      <c r="I82" s="85"/>
      <c r="J82" s="85"/>
      <c r="K82" s="85"/>
      <c r="L82" s="85">
        <v>4</v>
      </c>
      <c r="M82" s="92" t="s">
        <v>104</v>
      </c>
      <c r="N82" s="91" t="s">
        <v>217</v>
      </c>
      <c r="O82" s="85" t="s">
        <v>135</v>
      </c>
      <c r="P82" s="85" t="s">
        <v>216</v>
      </c>
      <c r="Q82" s="78" t="str">
        <f t="shared" si="11"/>
        <v>全削除</v>
      </c>
    </row>
    <row r="83" spans="1:17" ht="26.4">
      <c r="A83" s="166">
        <f t="shared" ca="1" si="6"/>
        <v>40</v>
      </c>
      <c r="B83" s="91" t="str">
        <f t="shared" ca="1" si="7"/>
        <v>251280178_x000D_
(第12-7-3066)</v>
      </c>
      <c r="C83" s="85" t="str">
        <f t="shared" ca="1" si="8"/>
        <v>新規</v>
      </c>
      <c r="D83" s="85" t="str">
        <f t="shared" ca="1" si="9"/>
        <v>〃</v>
      </c>
      <c r="E83" s="85" t="str">
        <f t="shared" ca="1" si="10"/>
        <v>福山市神辺町大字川北392番地先交差点</v>
      </c>
      <c r="F83" s="85" t="s">
        <v>101</v>
      </c>
      <c r="G83" s="85">
        <v>1</v>
      </c>
      <c r="H83" s="85"/>
      <c r="I83" s="85"/>
      <c r="J83" s="85"/>
      <c r="K83" s="85"/>
      <c r="L83" s="85">
        <v>6</v>
      </c>
      <c r="M83" s="92" t="s">
        <v>104</v>
      </c>
      <c r="N83" s="91" t="s">
        <v>219</v>
      </c>
      <c r="O83" s="85" t="s">
        <v>135</v>
      </c>
      <c r="P83" s="85" t="s">
        <v>218</v>
      </c>
      <c r="Q83" s="78" t="str">
        <f t="shared" si="11"/>
        <v>全削除</v>
      </c>
    </row>
    <row r="84" spans="1:17" ht="26.4">
      <c r="A84" s="166">
        <f t="shared" ca="1" si="6"/>
        <v>41</v>
      </c>
      <c r="B84" s="91" t="str">
        <f t="shared" ca="1" si="7"/>
        <v>251280178_x000D_
(第12-7-3059)</v>
      </c>
      <c r="C84" s="85" t="str">
        <f t="shared" ca="1" si="8"/>
        <v>新規</v>
      </c>
      <c r="D84" s="85" t="str">
        <f t="shared" ca="1" si="9"/>
        <v>〃</v>
      </c>
      <c r="E84" s="85" t="str">
        <f t="shared" ca="1" si="10"/>
        <v>福山市神辺町大字川北575番地先交差点</v>
      </c>
      <c r="F84" s="85" t="s">
        <v>101</v>
      </c>
      <c r="G84" s="85">
        <v>1</v>
      </c>
      <c r="H84" s="85"/>
      <c r="I84" s="85"/>
      <c r="J84" s="85"/>
      <c r="K84" s="85"/>
      <c r="L84" s="85">
        <v>16</v>
      </c>
      <c r="M84" s="92" t="s">
        <v>104</v>
      </c>
      <c r="N84" s="91" t="s">
        <v>221</v>
      </c>
      <c r="O84" s="85" t="s">
        <v>135</v>
      </c>
      <c r="P84" s="85" t="s">
        <v>220</v>
      </c>
      <c r="Q84" s="78" t="str">
        <f t="shared" si="11"/>
        <v>全削除</v>
      </c>
    </row>
    <row r="85" spans="1:17" ht="26.4">
      <c r="A85" s="166">
        <f t="shared" ca="1" si="6"/>
        <v>41</v>
      </c>
      <c r="B85" s="91" t="str">
        <f t="shared" ca="1" si="7"/>
        <v>〃</v>
      </c>
      <c r="C85" s="85" t="str">
        <f t="shared" ca="1" si="8"/>
        <v>〃</v>
      </c>
      <c r="D85" s="85" t="str">
        <f t="shared" ca="1" si="9"/>
        <v>〃</v>
      </c>
      <c r="E85" s="85" t="str">
        <f t="shared" ca="1" si="10"/>
        <v>〃</v>
      </c>
      <c r="F85" s="85" t="s">
        <v>106</v>
      </c>
      <c r="G85" s="85">
        <v>1</v>
      </c>
      <c r="H85" s="85"/>
      <c r="I85" s="85"/>
      <c r="J85" s="85"/>
      <c r="K85" s="85"/>
      <c r="L85" s="85">
        <v>2</v>
      </c>
      <c r="M85" s="92" t="s">
        <v>104</v>
      </c>
      <c r="N85" s="91" t="s">
        <v>221</v>
      </c>
      <c r="O85" s="85" t="s">
        <v>135</v>
      </c>
      <c r="P85" s="85" t="s">
        <v>220</v>
      </c>
      <c r="Q85" s="78" t="str">
        <f t="shared" si="11"/>
        <v>全削除</v>
      </c>
    </row>
    <row r="86" spans="1:17" ht="26.4">
      <c r="A86" s="166">
        <f t="shared" ca="1" si="6"/>
        <v>42</v>
      </c>
      <c r="B86" s="91" t="str">
        <f t="shared" ca="1" si="7"/>
        <v>251280178_x000D_
(第12-7-3062)</v>
      </c>
      <c r="C86" s="85" t="str">
        <f t="shared" ca="1" si="8"/>
        <v>新規</v>
      </c>
      <c r="D86" s="85" t="str">
        <f t="shared" ca="1" si="9"/>
        <v>〃</v>
      </c>
      <c r="E86" s="85" t="str">
        <f t="shared" ca="1" si="10"/>
        <v>福山市神辺町大字川北588番地8先交差点</v>
      </c>
      <c r="F86" s="85" t="s">
        <v>101</v>
      </c>
      <c r="G86" s="85">
        <v>1</v>
      </c>
      <c r="H86" s="85"/>
      <c r="I86" s="85"/>
      <c r="J86" s="85"/>
      <c r="K86" s="85"/>
      <c r="L86" s="85">
        <v>13</v>
      </c>
      <c r="M86" s="92" t="s">
        <v>104</v>
      </c>
      <c r="N86" s="91" t="s">
        <v>223</v>
      </c>
      <c r="O86" s="85" t="s">
        <v>135</v>
      </c>
      <c r="P86" s="85" t="s">
        <v>222</v>
      </c>
      <c r="Q86" s="78" t="str">
        <f t="shared" si="11"/>
        <v>全削除</v>
      </c>
    </row>
    <row r="87" spans="1:17" ht="26.4">
      <c r="A87" s="166">
        <f t="shared" ca="1" si="6"/>
        <v>42</v>
      </c>
      <c r="B87" s="91" t="str">
        <f t="shared" ca="1" si="7"/>
        <v>〃</v>
      </c>
      <c r="C87" s="85" t="str">
        <f t="shared" ca="1" si="8"/>
        <v>〃</v>
      </c>
      <c r="D87" s="85" t="str">
        <f t="shared" ca="1" si="9"/>
        <v>〃</v>
      </c>
      <c r="E87" s="85" t="str">
        <f t="shared" ca="1" si="10"/>
        <v>〃</v>
      </c>
      <c r="F87" s="85" t="s">
        <v>106</v>
      </c>
      <c r="G87" s="85">
        <v>1</v>
      </c>
      <c r="H87" s="85"/>
      <c r="I87" s="85"/>
      <c r="J87" s="85"/>
      <c r="K87" s="85"/>
      <c r="L87" s="85">
        <v>1</v>
      </c>
      <c r="M87" s="92" t="s">
        <v>104</v>
      </c>
      <c r="N87" s="91" t="s">
        <v>223</v>
      </c>
      <c r="O87" s="85" t="s">
        <v>135</v>
      </c>
      <c r="P87" s="85" t="s">
        <v>222</v>
      </c>
      <c r="Q87" s="78" t="str">
        <f t="shared" si="11"/>
        <v>全削除</v>
      </c>
    </row>
    <row r="88" spans="1:17" ht="26.4">
      <c r="A88" s="166">
        <f t="shared" ca="1" si="6"/>
        <v>43</v>
      </c>
      <c r="B88" s="91" t="str">
        <f t="shared" ca="1" si="7"/>
        <v>251280178_x000D_
(第12-7-3063)</v>
      </c>
      <c r="C88" s="85" t="str">
        <f t="shared" ca="1" si="8"/>
        <v>新規</v>
      </c>
      <c r="D88" s="85" t="str">
        <f t="shared" ca="1" si="9"/>
        <v>〃</v>
      </c>
      <c r="E88" s="85" t="str">
        <f t="shared" ca="1" si="10"/>
        <v>福山市神辺町大字川北612番地先交差点</v>
      </c>
      <c r="F88" s="85" t="s">
        <v>101</v>
      </c>
      <c r="G88" s="85">
        <v>1</v>
      </c>
      <c r="H88" s="85"/>
      <c r="I88" s="85"/>
      <c r="J88" s="85"/>
      <c r="K88" s="85"/>
      <c r="L88" s="85">
        <v>7</v>
      </c>
      <c r="M88" s="92" t="s">
        <v>104</v>
      </c>
      <c r="N88" s="91" t="s">
        <v>225</v>
      </c>
      <c r="O88" s="85" t="s">
        <v>135</v>
      </c>
      <c r="P88" s="85" t="s">
        <v>224</v>
      </c>
      <c r="Q88" s="78" t="str">
        <f t="shared" si="11"/>
        <v>全削除</v>
      </c>
    </row>
    <row r="89" spans="1:17" ht="26.4">
      <c r="A89" s="166">
        <f t="shared" ca="1" si="6"/>
        <v>44</v>
      </c>
      <c r="B89" s="91" t="str">
        <f t="shared" ca="1" si="7"/>
        <v>251280178_x000D_
(第20-7-1948)</v>
      </c>
      <c r="C89" s="85" t="str">
        <f t="shared" ca="1" si="8"/>
        <v>新規</v>
      </c>
      <c r="D89" s="85" t="str">
        <f t="shared" ca="1" si="9"/>
        <v>〃</v>
      </c>
      <c r="E89" s="85" t="str">
        <f t="shared" ca="1" si="10"/>
        <v>福山市神辺町大字川北641番地先</v>
      </c>
      <c r="F89" s="85" t="s">
        <v>113</v>
      </c>
      <c r="G89" s="85">
        <v>1</v>
      </c>
      <c r="H89" s="85"/>
      <c r="I89" s="85"/>
      <c r="J89" s="85"/>
      <c r="K89" s="85"/>
      <c r="L89" s="85">
        <v>12</v>
      </c>
      <c r="M89" s="92" t="s">
        <v>104</v>
      </c>
      <c r="N89" s="91" t="s">
        <v>227</v>
      </c>
      <c r="O89" s="85" t="s">
        <v>135</v>
      </c>
      <c r="P89" s="85" t="s">
        <v>226</v>
      </c>
      <c r="Q89" s="78" t="str">
        <f t="shared" si="11"/>
        <v>全削除</v>
      </c>
    </row>
    <row r="90" spans="1:17" ht="26.4">
      <c r="A90" s="166">
        <f t="shared" ca="1" si="6"/>
        <v>44</v>
      </c>
      <c r="B90" s="91" t="str">
        <f t="shared" ca="1" si="7"/>
        <v>〃</v>
      </c>
      <c r="C90" s="85" t="str">
        <f t="shared" ca="1" si="8"/>
        <v>〃</v>
      </c>
      <c r="D90" s="85" t="str">
        <f t="shared" ca="1" si="9"/>
        <v>〃</v>
      </c>
      <c r="E90" s="85" t="str">
        <f t="shared" ca="1" si="10"/>
        <v>〃</v>
      </c>
      <c r="F90" s="85" t="s">
        <v>106</v>
      </c>
      <c r="G90" s="85">
        <v>2</v>
      </c>
      <c r="H90" s="85"/>
      <c r="I90" s="85"/>
      <c r="J90" s="85"/>
      <c r="K90" s="85"/>
      <c r="L90" s="85">
        <v>8</v>
      </c>
      <c r="M90" s="92" t="s">
        <v>148</v>
      </c>
      <c r="N90" s="91" t="s">
        <v>227</v>
      </c>
      <c r="O90" s="85" t="s">
        <v>135</v>
      </c>
      <c r="P90" s="85" t="s">
        <v>226</v>
      </c>
      <c r="Q90" s="78" t="str">
        <f t="shared" si="11"/>
        <v>西側全削除_x000D_
東側全削除</v>
      </c>
    </row>
    <row r="91" spans="1:17" ht="27" thickBot="1">
      <c r="A91" s="166">
        <f t="shared" ca="1" si="6"/>
        <v>45</v>
      </c>
      <c r="B91" s="133" t="str">
        <f ca="1">IF(OFFSET(N91,-1,)=N91,"〃",N91)</f>
        <v>251280178_x000D_
(第12-7-3058)</v>
      </c>
      <c r="C91" s="132" t="str">
        <f ca="1">IF(B91="〃","〃","新規")</f>
        <v>新規</v>
      </c>
      <c r="D91" s="132" t="str">
        <f ca="1">IF(OFFSET(O91,-1,)=O91,"〃",O91)</f>
        <v>〃</v>
      </c>
      <c r="E91" s="132" t="str">
        <f ca="1">IF(OFFSET(P91,-1,)=P91,"〃",P91)</f>
        <v>福山市神辺町大字川北665番地先交差点</v>
      </c>
      <c r="F91" s="132" t="s">
        <v>101</v>
      </c>
      <c r="G91" s="132">
        <v>1</v>
      </c>
      <c r="H91" s="132"/>
      <c r="I91" s="132"/>
      <c r="J91" s="132"/>
      <c r="K91" s="132"/>
      <c r="L91" s="132">
        <v>15</v>
      </c>
      <c r="M91" s="134" t="s">
        <v>104</v>
      </c>
      <c r="N91" s="91" t="s">
        <v>229</v>
      </c>
      <c r="O91" s="85" t="s">
        <v>135</v>
      </c>
      <c r="P91" s="85" t="s">
        <v>228</v>
      </c>
      <c r="Q91" s="78" t="str">
        <f>ASC(M91)</f>
        <v>全削除</v>
      </c>
    </row>
    <row r="92" spans="1:17" ht="17.25" customHeight="1">
      <c r="B92" s="215" t="str">
        <f>警察署名</f>
        <v>福山北</v>
      </c>
      <c r="C92" s="216"/>
      <c r="D92" s="216"/>
      <c r="E92" s="219" t="s">
        <v>38</v>
      </c>
      <c r="F92" s="110">
        <v>45</v>
      </c>
      <c r="G92" s="111"/>
      <c r="H92" s="112">
        <f>IF(ISERROR(FIND("図示", H3)), IF(ISERROR(FIND("削除", H3)), SUMPRODUCT((ISNUMBER(FIND("横断歩道　実線",$F5:$F91)))*(H5:H91&lt;&gt;""), $G5:$G91), 0), SUMIF(H5:H91,"&gt;0",$G5:$G91))</f>
        <v>2</v>
      </c>
      <c r="I92" s="112">
        <f>IF(ISERROR(FIND("図示", I3)), IF(ISERROR(FIND("削除", I3)), SUMPRODUCT((ISNUMBER(FIND("横断歩道　実線",$F5:$F91)))*(I5:I91&lt;&gt;""), $G5:$G91), 0), SUMIF(I5:I91,"&gt;0",$G5:$G91))</f>
        <v>0</v>
      </c>
      <c r="J92" s="112">
        <f t="shared" ref="J92:K92" si="12">IF(ISERROR(FIND("図示", J3)), IF(ISERROR(FIND("削除", J3)), SUMPRODUCT((ISNUMBER(FIND("横断歩道　実線",$F5:$F91)))*(J5:J91&lt;&gt;""), $G5:$G91), 0), SUMIF(J5:J91,"&gt;0",$G5:$G91))</f>
        <v>0</v>
      </c>
      <c r="K92" s="112">
        <f t="shared" si="12"/>
        <v>8</v>
      </c>
      <c r="L92" s="112">
        <f>IF(ISERROR(FIND("図示", L3)), IF(ISERROR(FIND("削除", L3)), SUMPRODUCT((ISNUMBER(FIND("横断歩道　実線",$F5:$F91)))*(L5:L91&lt;&gt;""), $G5:$G91), 0), SUMIF(L5:L91,"&gt;0",$G5:$G91))</f>
        <v>0</v>
      </c>
      <c r="M92" s="94"/>
    </row>
    <row r="93" spans="1:17" ht="18" customHeight="1" thickBot="1">
      <c r="B93" s="217"/>
      <c r="C93" s="218"/>
      <c r="D93" s="218"/>
      <c r="E93" s="220"/>
      <c r="F93" s="113"/>
      <c r="G93" s="114"/>
      <c r="H93" s="115">
        <f>SUM(H5:H91)</f>
        <v>37.4</v>
      </c>
      <c r="I93" s="115">
        <f>SUM(I5:I91)</f>
        <v>3.9</v>
      </c>
      <c r="J93" s="115">
        <f t="shared" ref="J93:K93" si="13">SUM(J5:J91)</f>
        <v>2655</v>
      </c>
      <c r="K93" s="115">
        <f t="shared" si="13"/>
        <v>88</v>
      </c>
      <c r="L93" s="115">
        <f>SUM(L5:L91)</f>
        <v>2413.3000000000002</v>
      </c>
      <c r="M93" s="95"/>
    </row>
  </sheetData>
  <mergeCells count="14">
    <mergeCell ref="G3:G4"/>
    <mergeCell ref="M3:M4"/>
    <mergeCell ref="B92:D93"/>
    <mergeCell ref="E92:E93"/>
    <mergeCell ref="N1:P1"/>
    <mergeCell ref="B2:B4"/>
    <mergeCell ref="C2:C4"/>
    <mergeCell ref="D2:D4"/>
    <mergeCell ref="E2:E4"/>
    <mergeCell ref="H2:M2"/>
    <mergeCell ref="N2:N4"/>
    <mergeCell ref="O2:O4"/>
    <mergeCell ref="P2:P4"/>
    <mergeCell ref="F3:F4"/>
  </mergeCells>
  <phoneticPr fontId="2"/>
  <conditionalFormatting sqref="A5:A91">
    <cfRule type="expression" dxfId="3" priority="1">
      <formula>(A5=OFFSET(A5,-1,0))</formula>
    </cfRule>
  </conditionalFormatting>
  <pageMargins left="0.75" right="0.75" top="1" bottom="1" header="0.51200000000000001" footer="0.51200000000000001"/>
  <pageSetup paperSize="9" scale="55" fitToHeight="0" orientation="portrait" r:id="rId1"/>
  <headerFooter alignWithMargins="0"/>
  <rowBreaks count="2" manualBreakCount="2">
    <brk id="39" max="12" man="1"/>
    <brk id="77"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200"/>
  <sheetViews>
    <sheetView showZeros="0" view="pageBreakPreview" zoomScaleNormal="100" workbookViewId="0">
      <selection activeCell="C1" sqref="C1"/>
    </sheetView>
  </sheetViews>
  <sheetFormatPr defaultColWidth="9" defaultRowHeight="13.2"/>
  <cols>
    <col min="1" max="1" width="9" style="78"/>
    <col min="2" max="2" width="22.33203125" style="78" customWidth="1"/>
    <col min="3" max="3" width="9" style="78"/>
    <col min="4" max="4" width="25.6640625" style="79" customWidth="1"/>
    <col min="5" max="5" width="13.44140625" style="78" customWidth="1"/>
    <col min="6" max="6" width="3.44140625" style="78" bestFit="1" customWidth="1"/>
    <col min="7" max="11" width="10.6640625" style="78" customWidth="1"/>
    <col min="12" max="12" width="22.44140625" style="79" customWidth="1"/>
    <col min="13" max="14" width="37.33203125" style="78" customWidth="1"/>
    <col min="15" max="15" width="100.6640625" style="79" customWidth="1"/>
    <col min="16" max="16384" width="9" style="78"/>
  </cols>
  <sheetData>
    <row r="1" spans="1:16" ht="19.8" thickBot="1">
      <c r="B1" s="77" t="s">
        <v>39</v>
      </c>
      <c r="C1" s="78" t="s">
        <v>554</v>
      </c>
      <c r="L1" s="80" t="s">
        <v>64</v>
      </c>
      <c r="M1" s="221" t="s">
        <v>77</v>
      </c>
      <c r="N1" s="221"/>
      <c r="O1" s="221"/>
    </row>
    <row r="2" spans="1:16">
      <c r="B2" s="238" t="s">
        <v>40</v>
      </c>
      <c r="C2" s="228" t="s">
        <v>32</v>
      </c>
      <c r="D2" s="231" t="s">
        <v>33</v>
      </c>
      <c r="E2" s="83" t="s">
        <v>34</v>
      </c>
      <c r="F2" s="84"/>
      <c r="G2" s="228" t="s">
        <v>4</v>
      </c>
      <c r="H2" s="228"/>
      <c r="I2" s="228"/>
      <c r="J2" s="228"/>
      <c r="K2" s="228"/>
      <c r="L2" s="234"/>
      <c r="M2" s="238" t="s">
        <v>40</v>
      </c>
      <c r="N2" s="228" t="s">
        <v>32</v>
      </c>
      <c r="O2" s="231" t="s">
        <v>33</v>
      </c>
    </row>
    <row r="3" spans="1:16" ht="39.6">
      <c r="B3" s="239"/>
      <c r="C3" s="229"/>
      <c r="D3" s="232"/>
      <c r="E3" s="232" t="s">
        <v>35</v>
      </c>
      <c r="F3" s="211" t="s">
        <v>36</v>
      </c>
      <c r="G3" s="86" t="s">
        <v>82</v>
      </c>
      <c r="H3" s="87" t="s">
        <v>85</v>
      </c>
      <c r="I3" s="87" t="s">
        <v>86</v>
      </c>
      <c r="J3" s="87" t="s">
        <v>88</v>
      </c>
      <c r="K3" s="86" t="s">
        <v>89</v>
      </c>
      <c r="L3" s="213" t="s">
        <v>37</v>
      </c>
      <c r="M3" s="239"/>
      <c r="N3" s="229"/>
      <c r="O3" s="232"/>
    </row>
    <row r="4" spans="1:16" ht="13.8" thickBot="1">
      <c r="B4" s="240"/>
      <c r="C4" s="230"/>
      <c r="D4" s="233"/>
      <c r="E4" s="233"/>
      <c r="F4" s="212"/>
      <c r="G4" s="88" t="s">
        <v>84</v>
      </c>
      <c r="H4" s="89" t="s">
        <v>84</v>
      </c>
      <c r="I4" s="89" t="s">
        <v>84</v>
      </c>
      <c r="J4" s="89" t="s">
        <v>84</v>
      </c>
      <c r="K4" s="88" t="s">
        <v>84</v>
      </c>
      <c r="L4" s="214"/>
      <c r="M4" s="240"/>
      <c r="N4" s="230"/>
      <c r="O4" s="233"/>
    </row>
    <row r="5" spans="1:16" ht="26.4">
      <c r="A5" s="166">
        <v>1</v>
      </c>
      <c r="B5" s="81" t="str">
        <f>M5</f>
        <v>第20-26-0078</v>
      </c>
      <c r="C5" s="82" t="str">
        <f>N5</f>
        <v>主要地方道</v>
      </c>
      <c r="D5" s="82" t="str">
        <f>O5</f>
        <v>神石郡神石高原町小畠2,162番地先交差点</v>
      </c>
      <c r="E5" s="82" t="s">
        <v>180</v>
      </c>
      <c r="F5" s="82">
        <v>1</v>
      </c>
      <c r="G5" s="82">
        <v>3.5</v>
      </c>
      <c r="H5" s="82"/>
      <c r="I5" s="82"/>
      <c r="J5" s="82"/>
      <c r="K5" s="82"/>
      <c r="L5" s="90" t="s">
        <v>233</v>
      </c>
      <c r="M5" s="81" t="s">
        <v>230</v>
      </c>
      <c r="N5" s="82" t="s">
        <v>231</v>
      </c>
      <c r="O5" s="82" t="s">
        <v>232</v>
      </c>
      <c r="P5" s="78" t="str">
        <f>ASC(L5)</f>
        <v>南東側3.5m</v>
      </c>
    </row>
    <row r="6" spans="1:16" ht="26.4">
      <c r="A6" s="166">
        <f ca="1">IF(D5="","",IF(D6="〃",A5,A5+1))</f>
        <v>2</v>
      </c>
      <c r="B6" s="91" t="str">
        <f t="shared" ref="B6:D196" ca="1" si="0">IF(OFFSET(M6,-1,)=M6,"〃",M6)</f>
        <v>第20-7-1196</v>
      </c>
      <c r="C6" s="85" t="str">
        <f t="shared" ca="1" si="0"/>
        <v>市道</v>
      </c>
      <c r="D6" s="85" t="str">
        <f t="shared" ca="1" si="0"/>
        <v>福山市芦田町福田2,009番地2先（市原交差点）</v>
      </c>
      <c r="E6" s="85" t="s">
        <v>92</v>
      </c>
      <c r="F6" s="85">
        <v>1</v>
      </c>
      <c r="G6" s="85">
        <v>18</v>
      </c>
      <c r="H6" s="85"/>
      <c r="I6" s="85"/>
      <c r="J6" s="85"/>
      <c r="K6" s="85"/>
      <c r="L6" s="92" t="s">
        <v>236</v>
      </c>
      <c r="M6" s="91" t="s">
        <v>234</v>
      </c>
      <c r="N6" s="85" t="s">
        <v>135</v>
      </c>
      <c r="O6" s="85" t="s">
        <v>235</v>
      </c>
      <c r="P6" s="78" t="str">
        <f>ASC(L6)</f>
        <v>3m6縞(各縞両側0.5mずつ削除し3m幅にする)</v>
      </c>
    </row>
    <row r="7" spans="1:16" ht="52.8">
      <c r="A7" s="166">
        <f t="shared" ref="A7:A70" ca="1" si="1">IF(D6="","",IF(D7="〃",A6,A6+1))</f>
        <v>2</v>
      </c>
      <c r="B7" s="91" t="str">
        <f t="shared" ref="B7:B70" ca="1" si="2">IF(OFFSET(M7,-1,)=M7,"〃",M7)</f>
        <v>〃</v>
      </c>
      <c r="C7" s="85" t="str">
        <f t="shared" ref="C7:C70" ca="1" si="3">IF(OFFSET(N7,-1,)=N7,"〃",N7)</f>
        <v>〃</v>
      </c>
      <c r="D7" s="85" t="str">
        <f t="shared" ref="D7:D70" ca="1" si="4">IF(OFFSET(O7,-1,)=O7,"〃",O7)</f>
        <v>〃</v>
      </c>
      <c r="E7" s="85" t="s">
        <v>180</v>
      </c>
      <c r="F7" s="85">
        <v>4</v>
      </c>
      <c r="G7" s="85">
        <v>12</v>
      </c>
      <c r="H7" s="85"/>
      <c r="I7" s="85"/>
      <c r="J7" s="85"/>
      <c r="K7" s="85"/>
      <c r="L7" s="92" t="s">
        <v>237</v>
      </c>
      <c r="M7" s="91" t="s">
        <v>234</v>
      </c>
      <c r="N7" s="85" t="s">
        <v>135</v>
      </c>
      <c r="O7" s="85" t="s">
        <v>235</v>
      </c>
      <c r="P7" s="78" t="str">
        <f t="shared" ref="P7:P70" si="5">ASC(L7)</f>
        <v>西側3.0m_x000D_
東側3.0m_x000D_
北側3.0m_x000D_
南側3.0m</v>
      </c>
    </row>
    <row r="8" spans="1:16" ht="26.4">
      <c r="A8" s="166">
        <f t="shared" ca="1" si="1"/>
        <v>2</v>
      </c>
      <c r="B8" s="91" t="str">
        <f t="shared" ca="1" si="2"/>
        <v>〃</v>
      </c>
      <c r="C8" s="85" t="str">
        <f t="shared" ca="1" si="3"/>
        <v>〃</v>
      </c>
      <c r="D8" s="85" t="str">
        <f t="shared" ca="1" si="4"/>
        <v>〃</v>
      </c>
      <c r="E8" s="85" t="s">
        <v>113</v>
      </c>
      <c r="F8" s="85">
        <v>1</v>
      </c>
      <c r="G8" s="85"/>
      <c r="H8" s="85"/>
      <c r="I8" s="85"/>
      <c r="J8" s="85"/>
      <c r="K8" s="85">
        <v>9</v>
      </c>
      <c r="L8" s="92" t="s">
        <v>238</v>
      </c>
      <c r="M8" s="91" t="s">
        <v>234</v>
      </c>
      <c r="N8" s="85" t="s">
        <v>135</v>
      </c>
      <c r="O8" s="85" t="s">
        <v>235</v>
      </c>
      <c r="P8" s="78" t="str">
        <f t="shared" si="5"/>
        <v>各縞両側0.5mずつ削除</v>
      </c>
    </row>
    <row r="9" spans="1:16">
      <c r="A9" s="166">
        <f t="shared" ca="1" si="1"/>
        <v>2</v>
      </c>
      <c r="B9" s="91">
        <f t="shared" ca="1" si="2"/>
        <v>0</v>
      </c>
      <c r="C9" s="85" t="str">
        <f t="shared" ca="1" si="3"/>
        <v>〃</v>
      </c>
      <c r="D9" s="85" t="str">
        <f t="shared" ca="1" si="4"/>
        <v>〃</v>
      </c>
      <c r="E9" s="85" t="s">
        <v>99</v>
      </c>
      <c r="F9" s="85">
        <v>1</v>
      </c>
      <c r="G9" s="85"/>
      <c r="H9" s="85"/>
      <c r="I9" s="85">
        <v>0.5</v>
      </c>
      <c r="J9" s="85"/>
      <c r="K9" s="85"/>
      <c r="L9" s="92" t="s">
        <v>239</v>
      </c>
      <c r="M9" s="91"/>
      <c r="N9" s="85" t="s">
        <v>135</v>
      </c>
      <c r="O9" s="85" t="s">
        <v>235</v>
      </c>
      <c r="P9" s="78" t="str">
        <f t="shared" si="5"/>
        <v>中央線(黄)0.5m延長</v>
      </c>
    </row>
    <row r="10" spans="1:16" ht="39.6">
      <c r="A10" s="166">
        <f t="shared" ca="1" si="1"/>
        <v>3</v>
      </c>
      <c r="B10" s="91" t="str">
        <f t="shared" ca="1" si="2"/>
        <v>第20-7-1220</v>
      </c>
      <c r="C10" s="85" t="str">
        <f t="shared" ca="1" si="3"/>
        <v>〃</v>
      </c>
      <c r="D10" s="85" t="str">
        <f t="shared" ca="1" si="4"/>
        <v>福山市駅家町近田205番地1（駅家西小学校）南東角先交差点</v>
      </c>
      <c r="E10" s="85" t="s">
        <v>92</v>
      </c>
      <c r="F10" s="85">
        <v>1</v>
      </c>
      <c r="G10" s="85">
        <v>21</v>
      </c>
      <c r="H10" s="85"/>
      <c r="I10" s="85"/>
      <c r="J10" s="85"/>
      <c r="K10" s="85"/>
      <c r="L10" s="92" t="s">
        <v>242</v>
      </c>
      <c r="M10" s="91" t="s">
        <v>240</v>
      </c>
      <c r="N10" s="85" t="s">
        <v>135</v>
      </c>
      <c r="O10" s="85" t="s">
        <v>241</v>
      </c>
      <c r="P10" s="78" t="str">
        <f t="shared" si="5"/>
        <v>3m7縞(各縞両側0.5mずつ削除し3m幅にする)</v>
      </c>
    </row>
    <row r="11" spans="1:16" ht="26.4">
      <c r="A11" s="166">
        <f t="shared" ca="1" si="1"/>
        <v>3</v>
      </c>
      <c r="B11" s="91" t="str">
        <f t="shared" ca="1" si="2"/>
        <v>〃</v>
      </c>
      <c r="C11" s="85" t="str">
        <f t="shared" ca="1" si="3"/>
        <v>〃</v>
      </c>
      <c r="D11" s="85" t="str">
        <f t="shared" ca="1" si="4"/>
        <v>〃</v>
      </c>
      <c r="E11" s="85" t="s">
        <v>180</v>
      </c>
      <c r="F11" s="85">
        <v>2</v>
      </c>
      <c r="G11" s="85">
        <v>5.4</v>
      </c>
      <c r="H11" s="85"/>
      <c r="I11" s="85"/>
      <c r="J11" s="85"/>
      <c r="K11" s="85"/>
      <c r="L11" s="92" t="s">
        <v>243</v>
      </c>
      <c r="M11" s="91" t="s">
        <v>240</v>
      </c>
      <c r="N11" s="85" t="s">
        <v>135</v>
      </c>
      <c r="O11" s="85" t="s">
        <v>241</v>
      </c>
      <c r="P11" s="78" t="str">
        <f t="shared" si="5"/>
        <v>北側2.7m_x000D_
南側2.7m</v>
      </c>
    </row>
    <row r="12" spans="1:16" ht="26.4">
      <c r="A12" s="166">
        <f t="shared" ca="1" si="1"/>
        <v>3</v>
      </c>
      <c r="B12" s="91" t="str">
        <f t="shared" ca="1" si="2"/>
        <v>〃</v>
      </c>
      <c r="C12" s="85" t="str">
        <f t="shared" ca="1" si="3"/>
        <v>〃</v>
      </c>
      <c r="D12" s="85" t="str">
        <f t="shared" ca="1" si="4"/>
        <v>〃</v>
      </c>
      <c r="E12" s="85" t="s">
        <v>113</v>
      </c>
      <c r="F12" s="85">
        <v>1</v>
      </c>
      <c r="G12" s="85"/>
      <c r="H12" s="85"/>
      <c r="I12" s="85"/>
      <c r="J12" s="85"/>
      <c r="K12" s="85">
        <v>16</v>
      </c>
      <c r="L12" s="92" t="s">
        <v>238</v>
      </c>
      <c r="M12" s="91" t="s">
        <v>240</v>
      </c>
      <c r="N12" s="85" t="s">
        <v>135</v>
      </c>
      <c r="O12" s="85" t="s">
        <v>241</v>
      </c>
      <c r="P12" s="78" t="str">
        <f t="shared" si="5"/>
        <v>各縞両側0.5mずつ削除</v>
      </c>
    </row>
    <row r="13" spans="1:16">
      <c r="A13" s="166">
        <f t="shared" ca="1" si="1"/>
        <v>3</v>
      </c>
      <c r="B13" s="91">
        <f t="shared" ca="1" si="2"/>
        <v>0</v>
      </c>
      <c r="C13" s="85" t="str">
        <f t="shared" ca="1" si="3"/>
        <v>県道</v>
      </c>
      <c r="D13" s="85" t="str">
        <f t="shared" ca="1" si="4"/>
        <v>〃</v>
      </c>
      <c r="E13" s="85" t="s">
        <v>99</v>
      </c>
      <c r="F13" s="85">
        <v>1</v>
      </c>
      <c r="G13" s="85"/>
      <c r="H13" s="85"/>
      <c r="I13" s="85">
        <v>0.5</v>
      </c>
      <c r="J13" s="85"/>
      <c r="K13" s="85"/>
      <c r="L13" s="92" t="s">
        <v>244</v>
      </c>
      <c r="M13" s="91"/>
      <c r="N13" s="85" t="s">
        <v>91</v>
      </c>
      <c r="O13" s="85" t="s">
        <v>241</v>
      </c>
      <c r="P13" s="78" t="str">
        <f t="shared" si="5"/>
        <v>中央線(白)0.5m延長</v>
      </c>
    </row>
    <row r="14" spans="1:16" ht="39.6">
      <c r="A14" s="166">
        <f t="shared" ca="1" si="1"/>
        <v>4</v>
      </c>
      <c r="B14" s="91" t="str">
        <f t="shared" ca="1" si="2"/>
        <v>第20-7-1221</v>
      </c>
      <c r="C14" s="85" t="str">
        <f t="shared" ca="1" si="3"/>
        <v>市道</v>
      </c>
      <c r="D14" s="85" t="str">
        <f t="shared" ca="1" si="4"/>
        <v>福山市駅家町近田205番地1（駅家西小学校）北東角先交差点</v>
      </c>
      <c r="E14" s="85" t="s">
        <v>92</v>
      </c>
      <c r="F14" s="85">
        <v>1</v>
      </c>
      <c r="G14" s="85">
        <v>21</v>
      </c>
      <c r="H14" s="85"/>
      <c r="I14" s="85"/>
      <c r="J14" s="85"/>
      <c r="K14" s="85"/>
      <c r="L14" s="92" t="s">
        <v>242</v>
      </c>
      <c r="M14" s="91" t="s">
        <v>245</v>
      </c>
      <c r="N14" s="85" t="s">
        <v>135</v>
      </c>
      <c r="O14" s="85" t="s">
        <v>246</v>
      </c>
      <c r="P14" s="78" t="str">
        <f t="shared" si="5"/>
        <v>3m7縞(各縞両側0.5mずつ削除し3m幅にする)</v>
      </c>
    </row>
    <row r="15" spans="1:16" ht="26.4">
      <c r="A15" s="166">
        <f t="shared" ca="1" si="1"/>
        <v>4</v>
      </c>
      <c r="B15" s="91" t="str">
        <f t="shared" ca="1" si="2"/>
        <v>〃</v>
      </c>
      <c r="C15" s="85" t="str">
        <f t="shared" ca="1" si="3"/>
        <v>〃</v>
      </c>
      <c r="D15" s="85" t="str">
        <f t="shared" ca="1" si="4"/>
        <v>〃</v>
      </c>
      <c r="E15" s="85" t="s">
        <v>180</v>
      </c>
      <c r="F15" s="85">
        <v>2</v>
      </c>
      <c r="G15" s="85">
        <v>5.4</v>
      </c>
      <c r="H15" s="85"/>
      <c r="I15" s="85"/>
      <c r="J15" s="85"/>
      <c r="K15" s="85"/>
      <c r="L15" s="92" t="s">
        <v>247</v>
      </c>
      <c r="M15" s="91" t="s">
        <v>245</v>
      </c>
      <c r="N15" s="85" t="s">
        <v>135</v>
      </c>
      <c r="O15" s="85" t="s">
        <v>246</v>
      </c>
      <c r="P15" s="78" t="str">
        <f t="shared" si="5"/>
        <v>南側2.7m_x000D_
北側2.7m</v>
      </c>
    </row>
    <row r="16" spans="1:16" ht="26.4">
      <c r="A16" s="166">
        <f t="shared" ca="1" si="1"/>
        <v>4</v>
      </c>
      <c r="B16" s="91" t="str">
        <f t="shared" ca="1" si="2"/>
        <v>〃</v>
      </c>
      <c r="C16" s="85" t="str">
        <f t="shared" ca="1" si="3"/>
        <v>〃</v>
      </c>
      <c r="D16" s="85" t="str">
        <f t="shared" ca="1" si="4"/>
        <v>〃</v>
      </c>
      <c r="E16" s="85" t="s">
        <v>113</v>
      </c>
      <c r="F16" s="85">
        <v>1</v>
      </c>
      <c r="G16" s="85"/>
      <c r="H16" s="85"/>
      <c r="I16" s="85"/>
      <c r="J16" s="85"/>
      <c r="K16" s="85">
        <v>16</v>
      </c>
      <c r="L16" s="92" t="s">
        <v>238</v>
      </c>
      <c r="M16" s="91" t="s">
        <v>245</v>
      </c>
      <c r="N16" s="85" t="s">
        <v>135</v>
      </c>
      <c r="O16" s="85" t="s">
        <v>246</v>
      </c>
      <c r="P16" s="78" t="str">
        <f t="shared" si="5"/>
        <v>各縞両側0.5mずつ削除</v>
      </c>
    </row>
    <row r="17" spans="1:16" ht="26.4">
      <c r="A17" s="166">
        <f t="shared" ca="1" si="1"/>
        <v>4</v>
      </c>
      <c r="B17" s="91">
        <f t="shared" ca="1" si="2"/>
        <v>0</v>
      </c>
      <c r="C17" s="85" t="str">
        <f t="shared" ca="1" si="3"/>
        <v>県道</v>
      </c>
      <c r="D17" s="85" t="str">
        <f t="shared" ca="1" si="4"/>
        <v>〃</v>
      </c>
      <c r="E17" s="85" t="s">
        <v>99</v>
      </c>
      <c r="F17" s="85">
        <v>5</v>
      </c>
      <c r="G17" s="85"/>
      <c r="H17" s="85"/>
      <c r="I17" s="85">
        <v>2.5</v>
      </c>
      <c r="J17" s="85"/>
      <c r="K17" s="85"/>
      <c r="L17" s="92" t="s">
        <v>248</v>
      </c>
      <c r="M17" s="91"/>
      <c r="N17" s="85" t="s">
        <v>91</v>
      </c>
      <c r="O17" s="85" t="s">
        <v>246</v>
      </c>
      <c r="P17" s="78" t="str">
        <f t="shared" si="5"/>
        <v>中央線(白)0.5m延長_x000D_
外側線両側2m延長</v>
      </c>
    </row>
    <row r="18" spans="1:16" ht="39.6">
      <c r="A18" s="166">
        <f t="shared" ca="1" si="1"/>
        <v>5</v>
      </c>
      <c r="B18" s="91" t="str">
        <f t="shared" ca="1" si="2"/>
        <v>第20-7-1859</v>
      </c>
      <c r="C18" s="85" t="str">
        <f t="shared" ca="1" si="3"/>
        <v>市道</v>
      </c>
      <c r="D18" s="85" t="str">
        <f t="shared" ca="1" si="4"/>
        <v>福山市駅家町近田260番地先</v>
      </c>
      <c r="E18" s="85" t="s">
        <v>92</v>
      </c>
      <c r="F18" s="85">
        <v>1</v>
      </c>
      <c r="G18" s="85">
        <v>21</v>
      </c>
      <c r="H18" s="85"/>
      <c r="I18" s="85"/>
      <c r="J18" s="85"/>
      <c r="K18" s="85"/>
      <c r="L18" s="92" t="s">
        <v>251</v>
      </c>
      <c r="M18" s="91" t="s">
        <v>249</v>
      </c>
      <c r="N18" s="85" t="s">
        <v>135</v>
      </c>
      <c r="O18" s="85" t="s">
        <v>250</v>
      </c>
      <c r="P18" s="78" t="str">
        <f t="shared" si="5"/>
        <v>3m6縞(各縞両側0.5mずつ削除し3m幅にする､東端縞以外全て塗替)</v>
      </c>
    </row>
    <row r="19" spans="1:16" ht="26.4">
      <c r="A19" s="166">
        <f t="shared" ca="1" si="1"/>
        <v>5</v>
      </c>
      <c r="B19" s="91" t="str">
        <f t="shared" ca="1" si="2"/>
        <v>〃</v>
      </c>
      <c r="C19" s="85" t="str">
        <f t="shared" ca="1" si="3"/>
        <v>〃</v>
      </c>
      <c r="D19" s="85" t="str">
        <f t="shared" ca="1" si="4"/>
        <v>〃</v>
      </c>
      <c r="E19" s="85" t="s">
        <v>180</v>
      </c>
      <c r="F19" s="85">
        <v>2</v>
      </c>
      <c r="G19" s="85">
        <v>6</v>
      </c>
      <c r="H19" s="85"/>
      <c r="I19" s="85"/>
      <c r="J19" s="85"/>
      <c r="K19" s="85"/>
      <c r="L19" s="92" t="s">
        <v>252</v>
      </c>
      <c r="M19" s="91" t="s">
        <v>249</v>
      </c>
      <c r="N19" s="85" t="s">
        <v>135</v>
      </c>
      <c r="O19" s="85" t="s">
        <v>250</v>
      </c>
      <c r="P19" s="78" t="str">
        <f t="shared" si="5"/>
        <v>南側3.0m_x000D_
北側3.0m</v>
      </c>
    </row>
    <row r="20" spans="1:16" ht="26.4">
      <c r="A20" s="166">
        <f t="shared" ca="1" si="1"/>
        <v>5</v>
      </c>
      <c r="B20" s="91" t="str">
        <f t="shared" ca="1" si="2"/>
        <v>〃</v>
      </c>
      <c r="C20" s="85" t="str">
        <f t="shared" ca="1" si="3"/>
        <v>〃</v>
      </c>
      <c r="D20" s="85" t="str">
        <f t="shared" ca="1" si="4"/>
        <v>〃</v>
      </c>
      <c r="E20" s="85" t="s">
        <v>113</v>
      </c>
      <c r="F20" s="85">
        <v>1</v>
      </c>
      <c r="G20" s="85"/>
      <c r="H20" s="85"/>
      <c r="I20" s="85"/>
      <c r="J20" s="85"/>
      <c r="K20" s="85">
        <v>5</v>
      </c>
      <c r="L20" s="92" t="s">
        <v>253</v>
      </c>
      <c r="M20" s="91" t="s">
        <v>249</v>
      </c>
      <c r="N20" s="85" t="s">
        <v>135</v>
      </c>
      <c r="O20" s="85" t="s">
        <v>250</v>
      </c>
      <c r="P20" s="78" t="str">
        <f t="shared" si="5"/>
        <v>各縞両側0.5m削除</v>
      </c>
    </row>
    <row r="21" spans="1:16" ht="26.4">
      <c r="A21" s="166">
        <f t="shared" ca="1" si="1"/>
        <v>6</v>
      </c>
      <c r="B21" s="91" t="str">
        <f t="shared" ca="1" si="2"/>
        <v>第20-7-1219</v>
      </c>
      <c r="C21" s="85" t="str">
        <f t="shared" ca="1" si="3"/>
        <v>国道486号</v>
      </c>
      <c r="D21" s="85" t="str">
        <f t="shared" ca="1" si="4"/>
        <v>福山市駅家町江良516番地3先（江良（西）交差点）</v>
      </c>
      <c r="E21" s="85" t="s">
        <v>92</v>
      </c>
      <c r="F21" s="85">
        <v>1</v>
      </c>
      <c r="G21" s="85">
        <v>56</v>
      </c>
      <c r="H21" s="85"/>
      <c r="I21" s="85"/>
      <c r="J21" s="85"/>
      <c r="K21" s="85"/>
      <c r="L21" s="92" t="s">
        <v>255</v>
      </c>
      <c r="M21" s="91" t="s">
        <v>254</v>
      </c>
      <c r="N21" s="85" t="s">
        <v>125</v>
      </c>
      <c r="O21" s="85" t="s">
        <v>129</v>
      </c>
      <c r="P21" s="78" t="str">
        <f t="shared" si="5"/>
        <v>西側4m14縞(南端から8縞目以外全て)</v>
      </c>
    </row>
    <row r="22" spans="1:16" ht="26.4">
      <c r="A22" s="166">
        <f t="shared" ca="1" si="1"/>
        <v>6</v>
      </c>
      <c r="B22" s="91" t="str">
        <f t="shared" ca="1" si="2"/>
        <v>〃</v>
      </c>
      <c r="C22" s="85" t="str">
        <f t="shared" ca="1" si="3"/>
        <v>〃</v>
      </c>
      <c r="D22" s="85" t="str">
        <f t="shared" ca="1" si="4"/>
        <v>〃</v>
      </c>
      <c r="E22" s="85" t="s">
        <v>180</v>
      </c>
      <c r="F22" s="85">
        <v>2</v>
      </c>
      <c r="G22" s="85">
        <v>12</v>
      </c>
      <c r="H22" s="85"/>
      <c r="I22" s="85"/>
      <c r="J22" s="85"/>
      <c r="K22" s="85"/>
      <c r="L22" s="92" t="s">
        <v>256</v>
      </c>
      <c r="M22" s="91" t="s">
        <v>254</v>
      </c>
      <c r="N22" s="85" t="s">
        <v>125</v>
      </c>
      <c r="O22" s="85" t="s">
        <v>129</v>
      </c>
      <c r="P22" s="78" t="str">
        <f t="shared" si="5"/>
        <v>東側6.0m_x000D_
西側6.0m</v>
      </c>
    </row>
    <row r="23" spans="1:16" ht="52.8">
      <c r="A23" s="166">
        <f t="shared" ca="1" si="1"/>
        <v>7</v>
      </c>
      <c r="B23" s="91" t="str">
        <f t="shared" ca="1" si="2"/>
        <v>第20-7-1143</v>
      </c>
      <c r="C23" s="85" t="str">
        <f t="shared" ca="1" si="3"/>
        <v>〃</v>
      </c>
      <c r="D23" s="85" t="str">
        <f t="shared" ca="1" si="4"/>
        <v>福山市駅家町江良543番地1先（江良東交差点）</v>
      </c>
      <c r="E23" s="85" t="s">
        <v>92</v>
      </c>
      <c r="F23" s="85">
        <v>2</v>
      </c>
      <c r="G23" s="85">
        <v>80</v>
      </c>
      <c r="H23" s="85"/>
      <c r="I23" s="85"/>
      <c r="J23" s="85"/>
      <c r="K23" s="85"/>
      <c r="L23" s="92" t="s">
        <v>259</v>
      </c>
      <c r="M23" s="91" t="s">
        <v>257</v>
      </c>
      <c r="N23" s="85" t="s">
        <v>125</v>
      </c>
      <c r="O23" s="85" t="s">
        <v>258</v>
      </c>
      <c r="P23" s="78" t="str">
        <f t="shared" si="5"/>
        <v>東側4m10縞(南端2〜8縞､北端1〜3縞)_x000D_
西側4m10縞(南端1〜7縞､北端1〜3縞)</v>
      </c>
    </row>
    <row r="24" spans="1:16" ht="26.4">
      <c r="A24" s="166">
        <f t="shared" ca="1" si="1"/>
        <v>7</v>
      </c>
      <c r="B24" s="91" t="str">
        <f t="shared" ca="1" si="2"/>
        <v>〃</v>
      </c>
      <c r="C24" s="85" t="str">
        <f t="shared" ca="1" si="3"/>
        <v>〃</v>
      </c>
      <c r="D24" s="85" t="str">
        <f t="shared" ca="1" si="4"/>
        <v>〃</v>
      </c>
      <c r="E24" s="85" t="s">
        <v>180</v>
      </c>
      <c r="F24" s="85">
        <v>2</v>
      </c>
      <c r="G24" s="85">
        <v>9</v>
      </c>
      <c r="H24" s="85"/>
      <c r="I24" s="85"/>
      <c r="J24" s="85"/>
      <c r="K24" s="85"/>
      <c r="L24" s="92" t="s">
        <v>260</v>
      </c>
      <c r="M24" s="91" t="s">
        <v>257</v>
      </c>
      <c r="N24" s="85" t="s">
        <v>125</v>
      </c>
      <c r="O24" s="85" t="s">
        <v>258</v>
      </c>
      <c r="P24" s="78" t="str">
        <f t="shared" si="5"/>
        <v>西側3.0m(摩耗部分のみ)_x000D_
東側6.0m</v>
      </c>
    </row>
    <row r="25" spans="1:16" ht="26.4">
      <c r="A25" s="166">
        <f t="shared" ca="1" si="1"/>
        <v>8</v>
      </c>
      <c r="B25" s="91" t="str">
        <f t="shared" ca="1" si="2"/>
        <v>第20-7-0442</v>
      </c>
      <c r="C25" s="85" t="str">
        <f t="shared" ca="1" si="3"/>
        <v>県道</v>
      </c>
      <c r="D25" s="85" t="str">
        <f t="shared" ca="1" si="4"/>
        <v>福山市駅家町今岡470番地1先交差点（川内橋南詰）</v>
      </c>
      <c r="E25" s="85" t="s">
        <v>92</v>
      </c>
      <c r="F25" s="85">
        <v>1</v>
      </c>
      <c r="G25" s="85">
        <v>18</v>
      </c>
      <c r="H25" s="85"/>
      <c r="I25" s="85"/>
      <c r="J25" s="85"/>
      <c r="K25" s="85"/>
      <c r="L25" s="92" t="s">
        <v>236</v>
      </c>
      <c r="M25" s="91" t="s">
        <v>261</v>
      </c>
      <c r="N25" s="85" t="s">
        <v>91</v>
      </c>
      <c r="O25" s="85" t="s">
        <v>262</v>
      </c>
      <c r="P25" s="78" t="str">
        <f t="shared" si="5"/>
        <v>3m6縞(各縞両側0.5mずつ削除し3m幅にする)</v>
      </c>
    </row>
    <row r="26" spans="1:16" ht="26.4">
      <c r="A26" s="166">
        <f t="shared" ca="1" si="1"/>
        <v>8</v>
      </c>
      <c r="B26" s="91" t="str">
        <f t="shared" ca="1" si="2"/>
        <v>〃</v>
      </c>
      <c r="C26" s="85" t="str">
        <f t="shared" ca="1" si="3"/>
        <v>〃</v>
      </c>
      <c r="D26" s="85" t="str">
        <f t="shared" ca="1" si="4"/>
        <v>〃</v>
      </c>
      <c r="E26" s="85" t="s">
        <v>204</v>
      </c>
      <c r="F26" s="85">
        <v>2</v>
      </c>
      <c r="G26" s="85"/>
      <c r="H26" s="85"/>
      <c r="I26" s="85"/>
      <c r="J26" s="85">
        <v>18</v>
      </c>
      <c r="K26" s="85"/>
      <c r="L26" s="92" t="s">
        <v>263</v>
      </c>
      <c r="M26" s="91" t="s">
        <v>261</v>
      </c>
      <c r="N26" s="85" t="s">
        <v>91</v>
      </c>
      <c r="O26" s="85" t="s">
        <v>262</v>
      </c>
      <c r="P26" s="78" t="str">
        <f t="shared" si="5"/>
        <v>西側(近)_x000D_
西側(遠)</v>
      </c>
    </row>
    <row r="27" spans="1:16" ht="26.4">
      <c r="A27" s="166">
        <f t="shared" ca="1" si="1"/>
        <v>8</v>
      </c>
      <c r="B27" s="91" t="str">
        <f t="shared" ca="1" si="2"/>
        <v>〃</v>
      </c>
      <c r="C27" s="85" t="str">
        <f t="shared" ca="1" si="3"/>
        <v>〃</v>
      </c>
      <c r="D27" s="85" t="str">
        <f t="shared" ca="1" si="4"/>
        <v>〃</v>
      </c>
      <c r="E27" s="85" t="s">
        <v>180</v>
      </c>
      <c r="F27" s="85">
        <v>2</v>
      </c>
      <c r="G27" s="85">
        <v>6</v>
      </c>
      <c r="H27" s="85"/>
      <c r="I27" s="85"/>
      <c r="J27" s="85"/>
      <c r="K27" s="85"/>
      <c r="L27" s="92" t="s">
        <v>264</v>
      </c>
      <c r="M27" s="91" t="s">
        <v>261</v>
      </c>
      <c r="N27" s="85" t="s">
        <v>91</v>
      </c>
      <c r="O27" s="85" t="s">
        <v>262</v>
      </c>
      <c r="P27" s="78" t="str">
        <f t="shared" si="5"/>
        <v>東側3.0m_x000D_
西側3.0m</v>
      </c>
    </row>
    <row r="28" spans="1:16" ht="26.4">
      <c r="A28" s="166">
        <f t="shared" ca="1" si="1"/>
        <v>8</v>
      </c>
      <c r="B28" s="91" t="str">
        <f t="shared" ca="1" si="2"/>
        <v>〃</v>
      </c>
      <c r="C28" s="85" t="str">
        <f t="shared" ca="1" si="3"/>
        <v>〃</v>
      </c>
      <c r="D28" s="85" t="str">
        <f t="shared" ca="1" si="4"/>
        <v>〃</v>
      </c>
      <c r="E28" s="85" t="s">
        <v>113</v>
      </c>
      <c r="F28" s="85">
        <v>1</v>
      </c>
      <c r="G28" s="85"/>
      <c r="H28" s="85"/>
      <c r="I28" s="85"/>
      <c r="J28" s="85"/>
      <c r="K28" s="85">
        <v>9</v>
      </c>
      <c r="L28" s="92" t="s">
        <v>238</v>
      </c>
      <c r="M28" s="91" t="s">
        <v>261</v>
      </c>
      <c r="N28" s="85" t="s">
        <v>91</v>
      </c>
      <c r="O28" s="85" t="s">
        <v>262</v>
      </c>
      <c r="P28" s="78" t="str">
        <f t="shared" si="5"/>
        <v>各縞両側0.5mずつ削除</v>
      </c>
    </row>
    <row r="29" spans="1:16">
      <c r="A29" s="166">
        <f t="shared" ca="1" si="1"/>
        <v>8</v>
      </c>
      <c r="B29" s="91">
        <f t="shared" ca="1" si="2"/>
        <v>0</v>
      </c>
      <c r="C29" s="85" t="str">
        <f t="shared" ca="1" si="3"/>
        <v>〃</v>
      </c>
      <c r="D29" s="85" t="str">
        <f t="shared" ca="1" si="4"/>
        <v>〃</v>
      </c>
      <c r="E29" s="85" t="s">
        <v>99</v>
      </c>
      <c r="F29" s="85">
        <v>2</v>
      </c>
      <c r="G29" s="85"/>
      <c r="H29" s="85"/>
      <c r="I29" s="85">
        <v>1</v>
      </c>
      <c r="J29" s="85"/>
      <c r="K29" s="85"/>
      <c r="L29" s="92" t="s">
        <v>265</v>
      </c>
      <c r="M29" s="91"/>
      <c r="N29" s="85" t="s">
        <v>91</v>
      </c>
      <c r="O29" s="85" t="s">
        <v>262</v>
      </c>
      <c r="P29" s="78" t="str">
        <f t="shared" si="5"/>
        <v>中央線(白)1m延長</v>
      </c>
    </row>
    <row r="30" spans="1:16" ht="39.6">
      <c r="A30" s="166">
        <f t="shared" ca="1" si="1"/>
        <v>9</v>
      </c>
      <c r="B30" s="91" t="str">
        <f t="shared" ca="1" si="2"/>
        <v>第20-7-0820</v>
      </c>
      <c r="C30" s="85" t="str">
        <f t="shared" ca="1" si="3"/>
        <v>〃</v>
      </c>
      <c r="D30" s="85" t="str">
        <f t="shared" ca="1" si="4"/>
        <v>福山市駅家町上山守253番地先交差点</v>
      </c>
      <c r="E30" s="85" t="s">
        <v>92</v>
      </c>
      <c r="F30" s="85">
        <v>1</v>
      </c>
      <c r="G30" s="85">
        <v>18</v>
      </c>
      <c r="H30" s="85"/>
      <c r="I30" s="85"/>
      <c r="J30" s="85"/>
      <c r="K30" s="85"/>
      <c r="L30" s="92" t="s">
        <v>268</v>
      </c>
      <c r="M30" s="91" t="s">
        <v>266</v>
      </c>
      <c r="N30" s="85" t="s">
        <v>91</v>
      </c>
      <c r="O30" s="85" t="s">
        <v>267</v>
      </c>
      <c r="P30" s="78" t="str">
        <f t="shared" si="5"/>
        <v>3m6縞(北端1縞除く､各縞東西0.5mずつ削除し3m幅にする)</v>
      </c>
    </row>
    <row r="31" spans="1:16" ht="26.4">
      <c r="A31" s="166">
        <f t="shared" ca="1" si="1"/>
        <v>9</v>
      </c>
      <c r="B31" s="91" t="str">
        <f t="shared" ca="1" si="2"/>
        <v>〃</v>
      </c>
      <c r="C31" s="85" t="str">
        <f t="shared" ca="1" si="3"/>
        <v>〃</v>
      </c>
      <c r="D31" s="85" t="str">
        <f t="shared" ca="1" si="4"/>
        <v>〃</v>
      </c>
      <c r="E31" s="85" t="s">
        <v>180</v>
      </c>
      <c r="F31" s="85">
        <v>2</v>
      </c>
      <c r="G31" s="85">
        <v>5.8</v>
      </c>
      <c r="H31" s="85"/>
      <c r="I31" s="85"/>
      <c r="J31" s="85"/>
      <c r="K31" s="85"/>
      <c r="L31" s="92" t="s">
        <v>269</v>
      </c>
      <c r="M31" s="91" t="s">
        <v>266</v>
      </c>
      <c r="N31" s="85" t="s">
        <v>91</v>
      </c>
      <c r="O31" s="85" t="s">
        <v>267</v>
      </c>
      <c r="P31" s="78" t="str">
        <f t="shared" si="5"/>
        <v>東側2.9m_x000D_
西側2.9m</v>
      </c>
    </row>
    <row r="32" spans="1:16" ht="26.4">
      <c r="A32" s="166">
        <f t="shared" ca="1" si="1"/>
        <v>9</v>
      </c>
      <c r="B32" s="91" t="str">
        <f t="shared" ca="1" si="2"/>
        <v>〃</v>
      </c>
      <c r="C32" s="85" t="str">
        <f t="shared" ca="1" si="3"/>
        <v>〃</v>
      </c>
      <c r="D32" s="85" t="str">
        <f t="shared" ca="1" si="4"/>
        <v>〃</v>
      </c>
      <c r="E32" s="85" t="s">
        <v>113</v>
      </c>
      <c r="F32" s="85">
        <v>1</v>
      </c>
      <c r="G32" s="85"/>
      <c r="H32" s="85"/>
      <c r="I32" s="85"/>
      <c r="J32" s="85"/>
      <c r="K32" s="85">
        <v>6</v>
      </c>
      <c r="L32" s="92" t="s">
        <v>270</v>
      </c>
      <c r="M32" s="91" t="s">
        <v>266</v>
      </c>
      <c r="N32" s="85" t="s">
        <v>91</v>
      </c>
      <c r="O32" s="85" t="s">
        <v>267</v>
      </c>
      <c r="P32" s="78" t="str">
        <f t="shared" si="5"/>
        <v>各縞東西0.5mずつ削除</v>
      </c>
    </row>
    <row r="33" spans="1:16" ht="26.4">
      <c r="A33" s="166">
        <f t="shared" ca="1" si="1"/>
        <v>9</v>
      </c>
      <c r="B33" s="91">
        <f t="shared" ca="1" si="2"/>
        <v>0</v>
      </c>
      <c r="C33" s="85" t="str">
        <f t="shared" ca="1" si="3"/>
        <v>〃</v>
      </c>
      <c r="D33" s="85" t="str">
        <f t="shared" ca="1" si="4"/>
        <v>〃</v>
      </c>
      <c r="E33" s="85" t="s">
        <v>99</v>
      </c>
      <c r="F33" s="85">
        <v>3</v>
      </c>
      <c r="G33" s="85"/>
      <c r="H33" s="85"/>
      <c r="I33" s="85">
        <v>1.5</v>
      </c>
      <c r="J33" s="85"/>
      <c r="K33" s="85"/>
      <c r="L33" s="92" t="s">
        <v>271</v>
      </c>
      <c r="M33" s="91"/>
      <c r="N33" s="85" t="s">
        <v>91</v>
      </c>
      <c r="O33" s="85" t="s">
        <v>267</v>
      </c>
      <c r="P33" s="78" t="str">
        <f t="shared" si="5"/>
        <v>中央線(黄)1m延長_x000D_
外側線北東側0.5m延長</v>
      </c>
    </row>
    <row r="34" spans="1:16" ht="26.4">
      <c r="A34" s="166">
        <f t="shared" ca="1" si="1"/>
        <v>10</v>
      </c>
      <c r="B34" s="91" t="str">
        <f t="shared" ca="1" si="2"/>
        <v>第20-7-0425</v>
      </c>
      <c r="C34" s="85" t="str">
        <f t="shared" ca="1" si="3"/>
        <v>〃</v>
      </c>
      <c r="D34" s="85" t="str">
        <f t="shared" ca="1" si="4"/>
        <v>福山市駅家町上山守294番地先</v>
      </c>
      <c r="E34" s="85" t="s">
        <v>92</v>
      </c>
      <c r="F34" s="85">
        <v>1</v>
      </c>
      <c r="G34" s="85">
        <v>18</v>
      </c>
      <c r="H34" s="85"/>
      <c r="I34" s="85"/>
      <c r="J34" s="85"/>
      <c r="K34" s="85"/>
      <c r="L34" s="92" t="s">
        <v>274</v>
      </c>
      <c r="M34" s="91" t="s">
        <v>272</v>
      </c>
      <c r="N34" s="85" t="s">
        <v>91</v>
      </c>
      <c r="O34" s="85" t="s">
        <v>273</v>
      </c>
      <c r="P34" s="78" t="str">
        <f t="shared" si="5"/>
        <v>3m6縞(各縞東西0.5mずつ削除し3m幅にする)</v>
      </c>
    </row>
    <row r="35" spans="1:16" ht="26.4">
      <c r="A35" s="166">
        <f t="shared" ca="1" si="1"/>
        <v>10</v>
      </c>
      <c r="B35" s="91" t="str">
        <f t="shared" ca="1" si="2"/>
        <v>〃</v>
      </c>
      <c r="C35" s="85" t="str">
        <f t="shared" ca="1" si="3"/>
        <v>〃</v>
      </c>
      <c r="D35" s="85" t="str">
        <f t="shared" ca="1" si="4"/>
        <v>〃</v>
      </c>
      <c r="E35" s="85" t="s">
        <v>180</v>
      </c>
      <c r="F35" s="85">
        <v>2</v>
      </c>
      <c r="G35" s="85">
        <v>5.8</v>
      </c>
      <c r="H35" s="85"/>
      <c r="I35" s="85"/>
      <c r="J35" s="85"/>
      <c r="K35" s="85"/>
      <c r="L35" s="92" t="s">
        <v>275</v>
      </c>
      <c r="M35" s="91" t="s">
        <v>272</v>
      </c>
      <c r="N35" s="85" t="s">
        <v>91</v>
      </c>
      <c r="O35" s="85" t="s">
        <v>273</v>
      </c>
      <c r="P35" s="78" t="str">
        <f t="shared" si="5"/>
        <v>西側2.9m_x000D_
東側2.9m</v>
      </c>
    </row>
    <row r="36" spans="1:16" ht="26.4">
      <c r="A36" s="166">
        <f t="shared" ca="1" si="1"/>
        <v>10</v>
      </c>
      <c r="B36" s="91" t="str">
        <f t="shared" ca="1" si="2"/>
        <v>〃</v>
      </c>
      <c r="C36" s="85" t="str">
        <f t="shared" ca="1" si="3"/>
        <v>〃</v>
      </c>
      <c r="D36" s="85" t="str">
        <f t="shared" ca="1" si="4"/>
        <v>〃</v>
      </c>
      <c r="E36" s="85" t="s">
        <v>113</v>
      </c>
      <c r="F36" s="85">
        <v>1</v>
      </c>
      <c r="G36" s="85"/>
      <c r="H36" s="85"/>
      <c r="I36" s="85"/>
      <c r="J36" s="85"/>
      <c r="K36" s="85">
        <v>5</v>
      </c>
      <c r="L36" s="92" t="s">
        <v>270</v>
      </c>
      <c r="M36" s="91" t="s">
        <v>272</v>
      </c>
      <c r="N36" s="85" t="s">
        <v>91</v>
      </c>
      <c r="O36" s="85" t="s">
        <v>273</v>
      </c>
      <c r="P36" s="78" t="str">
        <f t="shared" si="5"/>
        <v>各縞東西0.5mずつ削除</v>
      </c>
    </row>
    <row r="37" spans="1:16">
      <c r="A37" s="166">
        <f t="shared" ca="1" si="1"/>
        <v>10</v>
      </c>
      <c r="B37" s="91">
        <f t="shared" ca="1" si="2"/>
        <v>0</v>
      </c>
      <c r="C37" s="85" t="str">
        <f t="shared" ca="1" si="3"/>
        <v>〃</v>
      </c>
      <c r="D37" s="85" t="str">
        <f t="shared" ca="1" si="4"/>
        <v>〃</v>
      </c>
      <c r="E37" s="85" t="s">
        <v>99</v>
      </c>
      <c r="F37" s="85">
        <v>2</v>
      </c>
      <c r="G37" s="85"/>
      <c r="H37" s="85"/>
      <c r="I37" s="85">
        <v>1</v>
      </c>
      <c r="J37" s="85"/>
      <c r="K37" s="85"/>
      <c r="L37" s="92" t="s">
        <v>276</v>
      </c>
      <c r="M37" s="91"/>
      <c r="N37" s="85" t="s">
        <v>91</v>
      </c>
      <c r="O37" s="85" t="s">
        <v>273</v>
      </c>
      <c r="P37" s="78" t="str">
        <f t="shared" si="5"/>
        <v>中央線(黄)1m延長</v>
      </c>
    </row>
    <row r="38" spans="1:16" ht="26.4">
      <c r="A38" s="166">
        <f t="shared" ca="1" si="1"/>
        <v>11</v>
      </c>
      <c r="B38" s="91" t="str">
        <f t="shared" ca="1" si="2"/>
        <v>第20-7-0512</v>
      </c>
      <c r="C38" s="85" t="str">
        <f t="shared" ca="1" si="3"/>
        <v>〃</v>
      </c>
      <c r="D38" s="85" t="str">
        <f t="shared" ca="1" si="4"/>
        <v>福山市駅家町大橋646番地先交差点（今岡橋西詰）</v>
      </c>
      <c r="E38" s="85" t="s">
        <v>92</v>
      </c>
      <c r="F38" s="85">
        <v>1</v>
      </c>
      <c r="G38" s="85">
        <v>21</v>
      </c>
      <c r="H38" s="85"/>
      <c r="I38" s="85"/>
      <c r="J38" s="85"/>
      <c r="K38" s="85"/>
      <c r="L38" s="92" t="s">
        <v>242</v>
      </c>
      <c r="M38" s="91" t="s">
        <v>277</v>
      </c>
      <c r="N38" s="85" t="s">
        <v>91</v>
      </c>
      <c r="O38" s="85" t="s">
        <v>278</v>
      </c>
      <c r="P38" s="78" t="str">
        <f t="shared" si="5"/>
        <v>3m7縞(各縞両側0.5mずつ削除し3m幅にする)</v>
      </c>
    </row>
    <row r="39" spans="1:16" ht="26.4">
      <c r="A39" s="166">
        <f t="shared" ca="1" si="1"/>
        <v>11</v>
      </c>
      <c r="B39" s="91" t="str">
        <f t="shared" ca="1" si="2"/>
        <v>〃</v>
      </c>
      <c r="C39" s="85" t="str">
        <f t="shared" ca="1" si="3"/>
        <v>〃</v>
      </c>
      <c r="D39" s="85" t="str">
        <f t="shared" ca="1" si="4"/>
        <v>〃</v>
      </c>
      <c r="E39" s="85" t="s">
        <v>180</v>
      </c>
      <c r="F39" s="85">
        <v>2</v>
      </c>
      <c r="G39" s="85">
        <v>6</v>
      </c>
      <c r="H39" s="85"/>
      <c r="I39" s="85"/>
      <c r="J39" s="85"/>
      <c r="K39" s="85"/>
      <c r="L39" s="92" t="s">
        <v>279</v>
      </c>
      <c r="M39" s="91" t="s">
        <v>277</v>
      </c>
      <c r="N39" s="85" t="s">
        <v>91</v>
      </c>
      <c r="O39" s="85" t="s">
        <v>278</v>
      </c>
      <c r="P39" s="78" t="str">
        <f t="shared" si="5"/>
        <v>西側3.0m_x000D_
東側3.0m</v>
      </c>
    </row>
    <row r="40" spans="1:16" ht="26.4">
      <c r="A40" s="166">
        <f t="shared" ca="1" si="1"/>
        <v>11</v>
      </c>
      <c r="B40" s="91" t="str">
        <f t="shared" ca="1" si="2"/>
        <v>〃</v>
      </c>
      <c r="C40" s="85" t="str">
        <f t="shared" ca="1" si="3"/>
        <v>〃</v>
      </c>
      <c r="D40" s="85" t="str">
        <f t="shared" ca="1" si="4"/>
        <v>〃</v>
      </c>
      <c r="E40" s="85" t="s">
        <v>113</v>
      </c>
      <c r="F40" s="85">
        <v>1</v>
      </c>
      <c r="G40" s="85"/>
      <c r="H40" s="85"/>
      <c r="I40" s="85"/>
      <c r="J40" s="85"/>
      <c r="K40" s="85">
        <v>10</v>
      </c>
      <c r="L40" s="92" t="s">
        <v>253</v>
      </c>
      <c r="M40" s="91" t="s">
        <v>277</v>
      </c>
      <c r="N40" s="85" t="s">
        <v>91</v>
      </c>
      <c r="O40" s="85" t="s">
        <v>278</v>
      </c>
      <c r="P40" s="78" t="str">
        <f t="shared" si="5"/>
        <v>各縞両側0.5m削除</v>
      </c>
    </row>
    <row r="41" spans="1:16" ht="26.4">
      <c r="A41" s="166">
        <f t="shared" ca="1" si="1"/>
        <v>11</v>
      </c>
      <c r="B41" s="91">
        <f t="shared" ca="1" si="2"/>
        <v>0</v>
      </c>
      <c r="C41" s="85" t="str">
        <f t="shared" ca="1" si="3"/>
        <v>〃</v>
      </c>
      <c r="D41" s="85" t="str">
        <f t="shared" ca="1" si="4"/>
        <v>〃</v>
      </c>
      <c r="E41" s="85" t="s">
        <v>99</v>
      </c>
      <c r="F41" s="85">
        <v>4</v>
      </c>
      <c r="G41" s="85"/>
      <c r="H41" s="85"/>
      <c r="I41" s="85">
        <v>2</v>
      </c>
      <c r="J41" s="85"/>
      <c r="K41" s="85"/>
      <c r="L41" s="92" t="s">
        <v>280</v>
      </c>
      <c r="M41" s="91"/>
      <c r="N41" s="85" t="s">
        <v>91</v>
      </c>
      <c r="O41" s="85" t="s">
        <v>278</v>
      </c>
      <c r="P41" s="78" t="str">
        <f t="shared" si="5"/>
        <v>中央線(白)1m延長_x000D_
外側線東側 南北1m延長</v>
      </c>
    </row>
    <row r="42" spans="1:16" ht="26.4">
      <c r="A42" s="166">
        <f t="shared" ca="1" si="1"/>
        <v>12</v>
      </c>
      <c r="B42" s="91" t="str">
        <f t="shared" ca="1" si="2"/>
        <v>第20-7-1158</v>
      </c>
      <c r="C42" s="85" t="str">
        <f t="shared" ca="1" si="3"/>
        <v>市道</v>
      </c>
      <c r="D42" s="85" t="str">
        <f t="shared" ca="1" si="4"/>
        <v>福山市駅家町大字弥生ケ丘10番地463先交差点</v>
      </c>
      <c r="E42" s="85" t="s">
        <v>92</v>
      </c>
      <c r="F42" s="85">
        <v>1</v>
      </c>
      <c r="G42" s="85">
        <v>44</v>
      </c>
      <c r="H42" s="85"/>
      <c r="I42" s="85"/>
      <c r="J42" s="85"/>
      <c r="K42" s="85"/>
      <c r="L42" s="92" t="s">
        <v>283</v>
      </c>
      <c r="M42" s="91" t="s">
        <v>281</v>
      </c>
      <c r="N42" s="85" t="s">
        <v>135</v>
      </c>
      <c r="O42" s="85" t="s">
        <v>282</v>
      </c>
      <c r="P42" s="78" t="str">
        <f t="shared" si="5"/>
        <v>南側4m11縞(両端の縞以外全て)</v>
      </c>
    </row>
    <row r="43" spans="1:16" ht="26.4">
      <c r="A43" s="166">
        <f t="shared" ca="1" si="1"/>
        <v>13</v>
      </c>
      <c r="B43" s="91" t="str">
        <f t="shared" ca="1" si="2"/>
        <v>第12-7-3194</v>
      </c>
      <c r="C43" s="85" t="str">
        <f t="shared" ca="1" si="3"/>
        <v>〃</v>
      </c>
      <c r="D43" s="85" t="str">
        <f t="shared" ca="1" si="4"/>
        <v>福山市駅家町中島1,093番地5先（万能倉北交差点）</v>
      </c>
      <c r="E43" s="85" t="s">
        <v>177</v>
      </c>
      <c r="F43" s="85">
        <v>2</v>
      </c>
      <c r="G43" s="85"/>
      <c r="H43" s="85"/>
      <c r="I43" s="85"/>
      <c r="J43" s="85">
        <v>26</v>
      </c>
      <c r="K43" s="85"/>
      <c r="L43" s="92" t="s">
        <v>286</v>
      </c>
      <c r="M43" s="91" t="s">
        <v>284</v>
      </c>
      <c r="N43" s="85" t="s">
        <v>135</v>
      </c>
      <c r="O43" s="85" t="s">
        <v>285</v>
      </c>
      <c r="P43" s="78" t="str">
        <f t="shared" si="5"/>
        <v>南北_x000D_
北側</v>
      </c>
    </row>
    <row r="44" spans="1:16" ht="26.4">
      <c r="A44" s="166">
        <f t="shared" ca="1" si="1"/>
        <v>13</v>
      </c>
      <c r="B44" s="91" t="str">
        <f t="shared" ca="1" si="2"/>
        <v>〃</v>
      </c>
      <c r="C44" s="85" t="str">
        <f t="shared" ca="1" si="3"/>
        <v>〃</v>
      </c>
      <c r="D44" s="85" t="str">
        <f t="shared" ca="1" si="4"/>
        <v>〃</v>
      </c>
      <c r="E44" s="85" t="s">
        <v>180</v>
      </c>
      <c r="F44" s="85">
        <v>2</v>
      </c>
      <c r="G44" s="85"/>
      <c r="H44" s="85">
        <v>5.6</v>
      </c>
      <c r="I44" s="85"/>
      <c r="J44" s="85"/>
      <c r="K44" s="85"/>
      <c r="L44" s="92" t="s">
        <v>287</v>
      </c>
      <c r="M44" s="91" t="s">
        <v>284</v>
      </c>
      <c r="N44" s="85" t="s">
        <v>135</v>
      </c>
      <c r="O44" s="85" t="s">
        <v>285</v>
      </c>
      <c r="P44" s="78" t="str">
        <f t="shared" si="5"/>
        <v>南側2.8m_x000D_
北側2.8m</v>
      </c>
    </row>
    <row r="45" spans="1:16" ht="26.4">
      <c r="A45" s="166">
        <f t="shared" ca="1" si="1"/>
        <v>13</v>
      </c>
      <c r="B45" s="91" t="str">
        <f t="shared" ca="1" si="2"/>
        <v>第20-7-0575</v>
      </c>
      <c r="C45" s="85" t="str">
        <f t="shared" ca="1" si="3"/>
        <v>〃</v>
      </c>
      <c r="D45" s="85" t="str">
        <f t="shared" ca="1" si="4"/>
        <v>〃</v>
      </c>
      <c r="E45" s="85" t="s">
        <v>92</v>
      </c>
      <c r="F45" s="85">
        <v>2</v>
      </c>
      <c r="G45" s="85">
        <v>48</v>
      </c>
      <c r="H45" s="85"/>
      <c r="I45" s="85"/>
      <c r="J45" s="85"/>
      <c r="K45" s="85"/>
      <c r="L45" s="92" t="s">
        <v>289</v>
      </c>
      <c r="M45" s="91" t="s">
        <v>288</v>
      </c>
      <c r="N45" s="85" t="s">
        <v>135</v>
      </c>
      <c r="O45" s="85" t="s">
        <v>285</v>
      </c>
      <c r="P45" s="78" t="str">
        <f t="shared" si="5"/>
        <v>西側4m6縞_x000D_
東側4m6縞</v>
      </c>
    </row>
    <row r="46" spans="1:16" ht="26.4">
      <c r="A46" s="166">
        <f t="shared" ca="1" si="1"/>
        <v>13</v>
      </c>
      <c r="B46" s="91" t="str">
        <f t="shared" ca="1" si="2"/>
        <v>〃</v>
      </c>
      <c r="C46" s="85" t="str">
        <f t="shared" ca="1" si="3"/>
        <v>〃</v>
      </c>
      <c r="D46" s="85" t="str">
        <f t="shared" ca="1" si="4"/>
        <v>〃</v>
      </c>
      <c r="E46" s="85" t="s">
        <v>180</v>
      </c>
      <c r="F46" s="85">
        <v>2</v>
      </c>
      <c r="G46" s="85">
        <v>6</v>
      </c>
      <c r="H46" s="85"/>
      <c r="I46" s="85"/>
      <c r="J46" s="85"/>
      <c r="K46" s="85"/>
      <c r="L46" s="92" t="s">
        <v>279</v>
      </c>
      <c r="M46" s="91" t="s">
        <v>288</v>
      </c>
      <c r="N46" s="85" t="s">
        <v>135</v>
      </c>
      <c r="O46" s="85" t="s">
        <v>285</v>
      </c>
      <c r="P46" s="78" t="str">
        <f t="shared" si="5"/>
        <v>西側3.0m_x000D_
東側3.0m</v>
      </c>
    </row>
    <row r="47" spans="1:16" ht="105.6">
      <c r="A47" s="166">
        <f t="shared" ca="1" si="1"/>
        <v>14</v>
      </c>
      <c r="B47" s="91" t="str">
        <f t="shared" ca="1" si="2"/>
        <v>第20-7-2222</v>
      </c>
      <c r="C47" s="85" t="str">
        <f t="shared" ca="1" si="3"/>
        <v>県道</v>
      </c>
      <c r="D47" s="85" t="str">
        <f t="shared" ca="1" si="4"/>
        <v>福山市駅家町中島269番地6先交差点</v>
      </c>
      <c r="E47" s="85" t="s">
        <v>92</v>
      </c>
      <c r="F47" s="85">
        <v>4</v>
      </c>
      <c r="G47" s="85">
        <v>120</v>
      </c>
      <c r="H47" s="85"/>
      <c r="I47" s="85"/>
      <c r="J47" s="85"/>
      <c r="K47" s="85"/>
      <c r="L47" s="92" t="s">
        <v>292</v>
      </c>
      <c r="M47" s="91" t="s">
        <v>290</v>
      </c>
      <c r="N47" s="85" t="s">
        <v>91</v>
      </c>
      <c r="O47" s="85" t="s">
        <v>291</v>
      </c>
      <c r="P47" s="78" t="str">
        <f t="shared" si="5"/>
        <v>南側3m8縞_x000D_
北側3m10縞_x000D_
西側3m11縞(各縞東西0.5mずつ削除し3m幅にする)_x000D_
東側3m11縞(各縞東西0.5mずつ削除し3m幅にする)</v>
      </c>
    </row>
    <row r="48" spans="1:16" ht="52.8">
      <c r="A48" s="166">
        <f t="shared" ca="1" si="1"/>
        <v>14</v>
      </c>
      <c r="B48" s="91" t="str">
        <f t="shared" ca="1" si="2"/>
        <v>〃</v>
      </c>
      <c r="C48" s="85" t="str">
        <f t="shared" ca="1" si="3"/>
        <v>〃</v>
      </c>
      <c r="D48" s="85" t="str">
        <f t="shared" ca="1" si="4"/>
        <v>〃</v>
      </c>
      <c r="E48" s="85" t="s">
        <v>180</v>
      </c>
      <c r="F48" s="85">
        <v>4</v>
      </c>
      <c r="G48" s="85">
        <v>15</v>
      </c>
      <c r="H48" s="85"/>
      <c r="I48" s="85"/>
      <c r="J48" s="85"/>
      <c r="K48" s="85"/>
      <c r="L48" s="92" t="s">
        <v>293</v>
      </c>
      <c r="M48" s="91" t="s">
        <v>290</v>
      </c>
      <c r="N48" s="85" t="s">
        <v>91</v>
      </c>
      <c r="O48" s="85" t="s">
        <v>291</v>
      </c>
      <c r="P48" s="78" t="str">
        <f t="shared" si="5"/>
        <v>南側2.0m_x000D_
北側2.5m_x000D_
西側3.5m_x000D_
東側7.0m</v>
      </c>
    </row>
    <row r="49" spans="1:16" ht="52.8">
      <c r="A49" s="166">
        <f t="shared" ca="1" si="1"/>
        <v>14</v>
      </c>
      <c r="B49" s="91" t="str">
        <f t="shared" ca="1" si="2"/>
        <v>〃</v>
      </c>
      <c r="C49" s="85" t="str">
        <f t="shared" ca="1" si="3"/>
        <v>〃</v>
      </c>
      <c r="D49" s="85" t="str">
        <f t="shared" ca="1" si="4"/>
        <v>〃</v>
      </c>
      <c r="E49" s="85" t="s">
        <v>113</v>
      </c>
      <c r="F49" s="85">
        <v>2</v>
      </c>
      <c r="G49" s="85"/>
      <c r="H49" s="85"/>
      <c r="I49" s="85"/>
      <c r="J49" s="85"/>
      <c r="K49" s="85">
        <v>28</v>
      </c>
      <c r="L49" s="92" t="s">
        <v>294</v>
      </c>
      <c r="M49" s="91" t="s">
        <v>290</v>
      </c>
      <c r="N49" s="85" t="s">
        <v>91</v>
      </c>
      <c r="O49" s="85" t="s">
        <v>291</v>
      </c>
      <c r="P49" s="78" t="str">
        <f t="shared" si="5"/>
        <v>東側各縞東西0.5mずつ削除_x000D_
西側各縞東西0.5mずつ削除</v>
      </c>
    </row>
    <row r="50" spans="1:16" ht="79.2">
      <c r="A50" s="166">
        <f t="shared" ca="1" si="1"/>
        <v>14</v>
      </c>
      <c r="B50" s="91">
        <f t="shared" ca="1" si="2"/>
        <v>0</v>
      </c>
      <c r="C50" s="85" t="str">
        <f t="shared" ca="1" si="3"/>
        <v>〃</v>
      </c>
      <c r="D50" s="85" t="str">
        <f t="shared" ca="1" si="4"/>
        <v>〃</v>
      </c>
      <c r="E50" s="85" t="s">
        <v>99</v>
      </c>
      <c r="F50" s="85">
        <v>13</v>
      </c>
      <c r="G50" s="85"/>
      <c r="H50" s="85"/>
      <c r="I50" s="85">
        <v>6.5</v>
      </c>
      <c r="J50" s="85"/>
      <c r="K50" s="85"/>
      <c r="L50" s="92" t="s">
        <v>295</v>
      </c>
      <c r="M50" s="91"/>
      <c r="N50" s="85" t="s">
        <v>91</v>
      </c>
      <c r="O50" s="85" t="s">
        <v>291</v>
      </c>
      <c r="P50" s="78" t="str">
        <f t="shared" si="5"/>
        <v>西側中央線(白)2m延長_x000D_
西側 東西両外側線2m延長_x000D_
東側中央線(白)0.5m延長_x000D_
東側 東西両外側線2m延長</v>
      </c>
    </row>
    <row r="51" spans="1:16" ht="26.4">
      <c r="A51" s="166">
        <f t="shared" ca="1" si="1"/>
        <v>15</v>
      </c>
      <c r="B51" s="91" t="str">
        <f t="shared" ca="1" si="2"/>
        <v>第20-7-2312</v>
      </c>
      <c r="C51" s="85" t="str">
        <f t="shared" ca="1" si="3"/>
        <v>〃</v>
      </c>
      <c r="D51" s="85" t="str">
        <f t="shared" ca="1" si="4"/>
        <v>福山市駅家町服部永谷31番地1先</v>
      </c>
      <c r="E51" s="85" t="s">
        <v>92</v>
      </c>
      <c r="F51" s="85">
        <v>1</v>
      </c>
      <c r="G51" s="85">
        <v>18</v>
      </c>
      <c r="H51" s="85"/>
      <c r="I51" s="85"/>
      <c r="J51" s="85"/>
      <c r="K51" s="85"/>
      <c r="L51" s="92" t="s">
        <v>298</v>
      </c>
      <c r="M51" s="91" t="s">
        <v>296</v>
      </c>
      <c r="N51" s="85" t="s">
        <v>91</v>
      </c>
      <c r="O51" s="85" t="s">
        <v>297</v>
      </c>
      <c r="P51" s="78" t="str">
        <f t="shared" si="5"/>
        <v>3m6縞</v>
      </c>
    </row>
    <row r="52" spans="1:16" ht="26.4">
      <c r="A52" s="166">
        <f t="shared" ca="1" si="1"/>
        <v>15</v>
      </c>
      <c r="B52" s="91" t="str">
        <f t="shared" ca="1" si="2"/>
        <v>〃</v>
      </c>
      <c r="C52" s="85" t="str">
        <f t="shared" ca="1" si="3"/>
        <v>〃</v>
      </c>
      <c r="D52" s="85" t="str">
        <f t="shared" ca="1" si="4"/>
        <v>〃</v>
      </c>
      <c r="E52" s="85" t="s">
        <v>180</v>
      </c>
      <c r="F52" s="85">
        <v>2</v>
      </c>
      <c r="G52" s="85">
        <v>5</v>
      </c>
      <c r="H52" s="85"/>
      <c r="I52" s="85"/>
      <c r="J52" s="85"/>
      <c r="K52" s="85"/>
      <c r="L52" s="92" t="s">
        <v>299</v>
      </c>
      <c r="M52" s="91" t="s">
        <v>296</v>
      </c>
      <c r="N52" s="85" t="s">
        <v>91</v>
      </c>
      <c r="O52" s="85" t="s">
        <v>297</v>
      </c>
      <c r="P52" s="78" t="str">
        <f t="shared" si="5"/>
        <v>南側2.5m_x000D_
北側2.5m</v>
      </c>
    </row>
    <row r="53" spans="1:16" ht="26.4">
      <c r="A53" s="166">
        <f t="shared" ca="1" si="1"/>
        <v>16</v>
      </c>
      <c r="B53" s="91" t="str">
        <f t="shared" ca="1" si="2"/>
        <v>第20-7-1556</v>
      </c>
      <c r="C53" s="85" t="str">
        <f t="shared" ca="1" si="3"/>
        <v>市道</v>
      </c>
      <c r="D53" s="85" t="str">
        <f t="shared" ca="1" si="4"/>
        <v>福山市駅家町法成寺1,297番地1先交差点</v>
      </c>
      <c r="E53" s="85" t="s">
        <v>92</v>
      </c>
      <c r="F53" s="85">
        <v>1</v>
      </c>
      <c r="G53" s="85">
        <v>24</v>
      </c>
      <c r="H53" s="85"/>
      <c r="I53" s="85"/>
      <c r="J53" s="85"/>
      <c r="K53" s="85"/>
      <c r="L53" s="92" t="s">
        <v>302</v>
      </c>
      <c r="M53" s="91" t="s">
        <v>300</v>
      </c>
      <c r="N53" s="85" t="s">
        <v>135</v>
      </c>
      <c r="O53" s="85" t="s">
        <v>301</v>
      </c>
      <c r="P53" s="78" t="str">
        <f t="shared" si="5"/>
        <v>3m8縞(各縞両側0.5mずつ削除し3m幅にする)</v>
      </c>
    </row>
    <row r="54" spans="1:16" ht="52.8">
      <c r="A54" s="166">
        <f t="shared" ca="1" si="1"/>
        <v>16</v>
      </c>
      <c r="B54" s="91" t="str">
        <f t="shared" ca="1" si="2"/>
        <v>〃</v>
      </c>
      <c r="C54" s="85" t="str">
        <f t="shared" ca="1" si="3"/>
        <v>〃</v>
      </c>
      <c r="D54" s="85" t="str">
        <f t="shared" ca="1" si="4"/>
        <v>〃</v>
      </c>
      <c r="E54" s="85" t="s">
        <v>204</v>
      </c>
      <c r="F54" s="85">
        <v>4</v>
      </c>
      <c r="G54" s="85"/>
      <c r="H54" s="85"/>
      <c r="I54" s="85"/>
      <c r="J54" s="85">
        <v>36</v>
      </c>
      <c r="K54" s="85"/>
      <c r="L54" s="92" t="s">
        <v>205</v>
      </c>
      <c r="M54" s="91" t="s">
        <v>300</v>
      </c>
      <c r="N54" s="85" t="s">
        <v>135</v>
      </c>
      <c r="O54" s="85" t="s">
        <v>301</v>
      </c>
      <c r="P54" s="78" t="str">
        <f t="shared" si="5"/>
        <v>南側(近)_x000D_
南側(遠)_x000D_
北側(近)_x000D_
北側(遠)</v>
      </c>
    </row>
    <row r="55" spans="1:16" ht="26.4">
      <c r="A55" s="166">
        <f t="shared" ca="1" si="1"/>
        <v>16</v>
      </c>
      <c r="B55" s="91" t="str">
        <f t="shared" ca="1" si="2"/>
        <v>〃</v>
      </c>
      <c r="C55" s="85" t="str">
        <f t="shared" ca="1" si="3"/>
        <v>〃</v>
      </c>
      <c r="D55" s="85" t="str">
        <f t="shared" ca="1" si="4"/>
        <v>〃</v>
      </c>
      <c r="E55" s="85" t="s">
        <v>180</v>
      </c>
      <c r="F55" s="85">
        <v>2</v>
      </c>
      <c r="G55" s="85">
        <v>6</v>
      </c>
      <c r="H55" s="85"/>
      <c r="I55" s="85"/>
      <c r="J55" s="85"/>
      <c r="K55" s="85"/>
      <c r="L55" s="92" t="s">
        <v>252</v>
      </c>
      <c r="M55" s="91" t="s">
        <v>300</v>
      </c>
      <c r="N55" s="85" t="s">
        <v>135</v>
      </c>
      <c r="O55" s="85" t="s">
        <v>301</v>
      </c>
      <c r="P55" s="78" t="str">
        <f t="shared" si="5"/>
        <v>南側3.0m_x000D_
北側3.0m</v>
      </c>
    </row>
    <row r="56" spans="1:16" ht="26.4">
      <c r="A56" s="166">
        <f t="shared" ca="1" si="1"/>
        <v>16</v>
      </c>
      <c r="B56" s="91" t="str">
        <f t="shared" ca="1" si="2"/>
        <v>〃</v>
      </c>
      <c r="C56" s="85" t="str">
        <f t="shared" ca="1" si="3"/>
        <v>〃</v>
      </c>
      <c r="D56" s="85" t="str">
        <f t="shared" ca="1" si="4"/>
        <v>〃</v>
      </c>
      <c r="E56" s="85" t="s">
        <v>113</v>
      </c>
      <c r="F56" s="85">
        <v>1</v>
      </c>
      <c r="G56" s="85"/>
      <c r="H56" s="85"/>
      <c r="I56" s="85"/>
      <c r="J56" s="85"/>
      <c r="K56" s="85">
        <v>24</v>
      </c>
      <c r="L56" s="92" t="s">
        <v>238</v>
      </c>
      <c r="M56" s="91" t="s">
        <v>300</v>
      </c>
      <c r="N56" s="85" t="s">
        <v>135</v>
      </c>
      <c r="O56" s="85" t="s">
        <v>301</v>
      </c>
      <c r="P56" s="78" t="str">
        <f t="shared" si="5"/>
        <v>各縞両側0.5mずつ削除</v>
      </c>
    </row>
    <row r="57" spans="1:16" ht="26.4">
      <c r="A57" s="166">
        <f t="shared" ca="1" si="1"/>
        <v>16</v>
      </c>
      <c r="B57" s="91">
        <f t="shared" ca="1" si="2"/>
        <v>0</v>
      </c>
      <c r="C57" s="85" t="str">
        <f t="shared" ca="1" si="3"/>
        <v>〃</v>
      </c>
      <c r="D57" s="85" t="str">
        <f t="shared" ca="1" si="4"/>
        <v>〃</v>
      </c>
      <c r="E57" s="85" t="s">
        <v>99</v>
      </c>
      <c r="F57" s="85">
        <v>4</v>
      </c>
      <c r="G57" s="85"/>
      <c r="H57" s="85"/>
      <c r="I57" s="85">
        <v>2</v>
      </c>
      <c r="J57" s="85"/>
      <c r="K57" s="85"/>
      <c r="L57" s="92" t="s">
        <v>303</v>
      </c>
      <c r="M57" s="91"/>
      <c r="N57" s="85" t="s">
        <v>135</v>
      </c>
      <c r="O57" s="85" t="s">
        <v>301</v>
      </c>
      <c r="P57" s="78" t="str">
        <f t="shared" si="5"/>
        <v>中央線(黄)1m延長_x000D_
南側 外側線両側1m延長</v>
      </c>
    </row>
    <row r="58" spans="1:16" ht="26.4">
      <c r="A58" s="166">
        <f t="shared" ca="1" si="1"/>
        <v>17</v>
      </c>
      <c r="B58" s="91" t="str">
        <f t="shared" ca="1" si="2"/>
        <v>第12-7-0830</v>
      </c>
      <c r="C58" s="85" t="str">
        <f t="shared" ca="1" si="3"/>
        <v>〃</v>
      </c>
      <c r="D58" s="85" t="str">
        <f t="shared" ca="1" si="4"/>
        <v>福山市駅家町法成寺165番地3先交差点</v>
      </c>
      <c r="E58" s="85" t="s">
        <v>177</v>
      </c>
      <c r="F58" s="85">
        <v>1</v>
      </c>
      <c r="G58" s="85"/>
      <c r="H58" s="85"/>
      <c r="I58" s="85"/>
      <c r="J58" s="85">
        <v>13</v>
      </c>
      <c r="K58" s="85"/>
      <c r="L58" s="92"/>
      <c r="M58" s="91" t="s">
        <v>304</v>
      </c>
      <c r="N58" s="85" t="s">
        <v>135</v>
      </c>
      <c r="O58" s="85" t="s">
        <v>305</v>
      </c>
      <c r="P58" s="78" t="str">
        <f t="shared" si="5"/>
        <v/>
      </c>
    </row>
    <row r="59" spans="1:16" ht="26.4">
      <c r="A59" s="166">
        <f t="shared" ca="1" si="1"/>
        <v>17</v>
      </c>
      <c r="B59" s="91" t="str">
        <f t="shared" ca="1" si="2"/>
        <v>〃</v>
      </c>
      <c r="C59" s="85" t="str">
        <f t="shared" ca="1" si="3"/>
        <v>〃</v>
      </c>
      <c r="D59" s="85" t="str">
        <f t="shared" ca="1" si="4"/>
        <v>〃</v>
      </c>
      <c r="E59" s="85" t="s">
        <v>180</v>
      </c>
      <c r="F59" s="85">
        <v>1</v>
      </c>
      <c r="G59" s="85"/>
      <c r="H59" s="85">
        <v>2</v>
      </c>
      <c r="I59" s="85"/>
      <c r="J59" s="85"/>
      <c r="K59" s="85"/>
      <c r="L59" s="92" t="s">
        <v>306</v>
      </c>
      <c r="M59" s="91" t="s">
        <v>304</v>
      </c>
      <c r="N59" s="85" t="s">
        <v>135</v>
      </c>
      <c r="O59" s="85" t="s">
        <v>305</v>
      </c>
      <c r="P59" s="78" t="str">
        <f t="shared" si="5"/>
        <v>2.0m</v>
      </c>
    </row>
    <row r="60" spans="1:16" ht="26.4">
      <c r="A60" s="166">
        <f t="shared" ca="1" si="1"/>
        <v>18</v>
      </c>
      <c r="B60" s="91" t="str">
        <f t="shared" ca="1" si="2"/>
        <v>第20-7-0426</v>
      </c>
      <c r="C60" s="85" t="str">
        <f t="shared" ca="1" si="3"/>
        <v>〃</v>
      </c>
      <c r="D60" s="85" t="str">
        <f t="shared" ca="1" si="4"/>
        <v>福山市駅家町法成寺251番地1（駅家中学校）先</v>
      </c>
      <c r="E60" s="85" t="s">
        <v>92</v>
      </c>
      <c r="F60" s="85">
        <v>1</v>
      </c>
      <c r="G60" s="85">
        <v>18</v>
      </c>
      <c r="H60" s="85"/>
      <c r="I60" s="85"/>
      <c r="J60" s="85"/>
      <c r="K60" s="85"/>
      <c r="L60" s="92" t="s">
        <v>236</v>
      </c>
      <c r="M60" s="91" t="s">
        <v>307</v>
      </c>
      <c r="N60" s="85" t="s">
        <v>135</v>
      </c>
      <c r="O60" s="85" t="s">
        <v>308</v>
      </c>
      <c r="P60" s="78" t="str">
        <f t="shared" si="5"/>
        <v>3m6縞(各縞両側0.5mずつ削除し3m幅にする)</v>
      </c>
    </row>
    <row r="61" spans="1:16" ht="52.8">
      <c r="A61" s="166">
        <f t="shared" ca="1" si="1"/>
        <v>18</v>
      </c>
      <c r="B61" s="91" t="str">
        <f t="shared" ca="1" si="2"/>
        <v>〃</v>
      </c>
      <c r="C61" s="85" t="str">
        <f t="shared" ca="1" si="3"/>
        <v>〃</v>
      </c>
      <c r="D61" s="85" t="str">
        <f t="shared" ca="1" si="4"/>
        <v>〃</v>
      </c>
      <c r="E61" s="85" t="s">
        <v>204</v>
      </c>
      <c r="F61" s="85">
        <v>4</v>
      </c>
      <c r="G61" s="85"/>
      <c r="H61" s="85"/>
      <c r="I61" s="85"/>
      <c r="J61" s="85">
        <v>36</v>
      </c>
      <c r="K61" s="85"/>
      <c r="L61" s="92" t="s">
        <v>205</v>
      </c>
      <c r="M61" s="91" t="s">
        <v>307</v>
      </c>
      <c r="N61" s="85" t="s">
        <v>135</v>
      </c>
      <c r="O61" s="85" t="s">
        <v>308</v>
      </c>
      <c r="P61" s="78" t="str">
        <f t="shared" si="5"/>
        <v>南側(近)_x000D_
南側(遠)_x000D_
北側(近)_x000D_
北側(遠)</v>
      </c>
    </row>
    <row r="62" spans="1:16" ht="26.4">
      <c r="A62" s="166">
        <f t="shared" ca="1" si="1"/>
        <v>18</v>
      </c>
      <c r="B62" s="91" t="str">
        <f t="shared" ca="1" si="2"/>
        <v>〃</v>
      </c>
      <c r="C62" s="85" t="str">
        <f t="shared" ca="1" si="3"/>
        <v>〃</v>
      </c>
      <c r="D62" s="85" t="str">
        <f t="shared" ca="1" si="4"/>
        <v>〃</v>
      </c>
      <c r="E62" s="85" t="s">
        <v>180</v>
      </c>
      <c r="F62" s="85">
        <v>2</v>
      </c>
      <c r="G62" s="85">
        <v>6</v>
      </c>
      <c r="H62" s="85"/>
      <c r="I62" s="85"/>
      <c r="J62" s="85"/>
      <c r="K62" s="85"/>
      <c r="L62" s="92" t="s">
        <v>309</v>
      </c>
      <c r="M62" s="91" t="s">
        <v>307</v>
      </c>
      <c r="N62" s="85" t="s">
        <v>135</v>
      </c>
      <c r="O62" s="85" t="s">
        <v>308</v>
      </c>
      <c r="P62" s="78" t="str">
        <f t="shared" si="5"/>
        <v>北側3.0m_x000D_
南側3.0m</v>
      </c>
    </row>
    <row r="63" spans="1:16" ht="26.4">
      <c r="A63" s="166">
        <f t="shared" ca="1" si="1"/>
        <v>18</v>
      </c>
      <c r="B63" s="91" t="str">
        <f t="shared" ca="1" si="2"/>
        <v>〃</v>
      </c>
      <c r="C63" s="85" t="str">
        <f t="shared" ca="1" si="3"/>
        <v>〃</v>
      </c>
      <c r="D63" s="85" t="str">
        <f t="shared" ca="1" si="4"/>
        <v>〃</v>
      </c>
      <c r="E63" s="85" t="s">
        <v>113</v>
      </c>
      <c r="F63" s="85">
        <v>1</v>
      </c>
      <c r="G63" s="85"/>
      <c r="H63" s="85"/>
      <c r="I63" s="85"/>
      <c r="J63" s="85"/>
      <c r="K63" s="85">
        <v>5</v>
      </c>
      <c r="L63" s="92" t="s">
        <v>238</v>
      </c>
      <c r="M63" s="91" t="s">
        <v>307</v>
      </c>
      <c r="N63" s="85" t="s">
        <v>135</v>
      </c>
      <c r="O63" s="85" t="s">
        <v>308</v>
      </c>
      <c r="P63" s="78" t="str">
        <f t="shared" si="5"/>
        <v>各縞両側0.5mずつ削除</v>
      </c>
    </row>
    <row r="64" spans="1:16" ht="26.4">
      <c r="A64" s="166">
        <f t="shared" ca="1" si="1"/>
        <v>19</v>
      </c>
      <c r="B64" s="91" t="str">
        <f t="shared" ca="1" si="2"/>
        <v>第12-7-2244</v>
      </c>
      <c r="C64" s="85" t="str">
        <f t="shared" ca="1" si="3"/>
        <v>〃</v>
      </c>
      <c r="D64" s="85" t="str">
        <f t="shared" ca="1" si="4"/>
        <v>福山市駅家町坊寺546番地3先交差点</v>
      </c>
      <c r="E64" s="85" t="s">
        <v>180</v>
      </c>
      <c r="F64" s="85">
        <v>1</v>
      </c>
      <c r="G64" s="85"/>
      <c r="H64" s="85">
        <v>2.6</v>
      </c>
      <c r="I64" s="85"/>
      <c r="J64" s="85"/>
      <c r="K64" s="85"/>
      <c r="L64" s="92" t="s">
        <v>312</v>
      </c>
      <c r="M64" s="91" t="s">
        <v>310</v>
      </c>
      <c r="N64" s="85" t="s">
        <v>135</v>
      </c>
      <c r="O64" s="85" t="s">
        <v>311</v>
      </c>
      <c r="P64" s="78" t="str">
        <f t="shared" si="5"/>
        <v>北西側2.6m</v>
      </c>
    </row>
    <row r="65" spans="1:16" ht="26.4">
      <c r="A65" s="166">
        <f t="shared" ca="1" si="1"/>
        <v>20</v>
      </c>
      <c r="B65" s="91" t="str">
        <f t="shared" ca="1" si="2"/>
        <v>第12-7-1509</v>
      </c>
      <c r="C65" s="85" t="str">
        <f t="shared" ca="1" si="3"/>
        <v>〃</v>
      </c>
      <c r="D65" s="85" t="str">
        <f t="shared" ca="1" si="4"/>
        <v>福山市駅家町万能倉1,276番地1先交差点</v>
      </c>
      <c r="E65" s="85" t="s">
        <v>177</v>
      </c>
      <c r="F65" s="85">
        <v>2</v>
      </c>
      <c r="G65" s="85"/>
      <c r="H65" s="85"/>
      <c r="I65" s="85"/>
      <c r="J65" s="85">
        <v>26</v>
      </c>
      <c r="K65" s="85"/>
      <c r="L65" s="92" t="s">
        <v>315</v>
      </c>
      <c r="M65" s="91" t="s">
        <v>313</v>
      </c>
      <c r="N65" s="85" t="s">
        <v>135</v>
      </c>
      <c r="O65" s="85" t="s">
        <v>314</v>
      </c>
      <c r="P65" s="78" t="str">
        <f t="shared" si="5"/>
        <v>南側縮小施工_x000D_
北側縮小施工</v>
      </c>
    </row>
    <row r="66" spans="1:16" ht="26.4">
      <c r="A66" s="166">
        <f t="shared" ca="1" si="1"/>
        <v>20</v>
      </c>
      <c r="B66" s="91" t="str">
        <f t="shared" ca="1" si="2"/>
        <v>〃</v>
      </c>
      <c r="C66" s="85" t="str">
        <f t="shared" ca="1" si="3"/>
        <v>〃</v>
      </c>
      <c r="D66" s="85" t="str">
        <f t="shared" ca="1" si="4"/>
        <v>〃</v>
      </c>
      <c r="E66" s="85" t="s">
        <v>180</v>
      </c>
      <c r="F66" s="85">
        <v>2</v>
      </c>
      <c r="G66" s="85"/>
      <c r="H66" s="85">
        <v>3.3</v>
      </c>
      <c r="I66" s="85"/>
      <c r="J66" s="85"/>
      <c r="K66" s="85"/>
      <c r="L66" s="92" t="s">
        <v>316</v>
      </c>
      <c r="M66" s="91" t="s">
        <v>313</v>
      </c>
      <c r="N66" s="85" t="s">
        <v>135</v>
      </c>
      <c r="O66" s="85" t="s">
        <v>314</v>
      </c>
      <c r="P66" s="78" t="str">
        <f t="shared" si="5"/>
        <v>南側1.5m_x000D_
北側1.8m</v>
      </c>
    </row>
    <row r="67" spans="1:16" ht="26.4">
      <c r="A67" s="166">
        <f t="shared" ca="1" si="1"/>
        <v>21</v>
      </c>
      <c r="B67" s="91" t="str">
        <f t="shared" ca="1" si="2"/>
        <v>第12-7-1510</v>
      </c>
      <c r="C67" s="85" t="str">
        <f t="shared" ca="1" si="3"/>
        <v>〃</v>
      </c>
      <c r="D67" s="85" t="str">
        <f t="shared" ca="1" si="4"/>
        <v>福山市駅家町万能倉1,284番地1先交差点</v>
      </c>
      <c r="E67" s="85" t="s">
        <v>177</v>
      </c>
      <c r="F67" s="85">
        <v>2</v>
      </c>
      <c r="G67" s="85"/>
      <c r="H67" s="85"/>
      <c r="I67" s="85"/>
      <c r="J67" s="85">
        <v>26</v>
      </c>
      <c r="K67" s="85"/>
      <c r="L67" s="92" t="s">
        <v>319</v>
      </c>
      <c r="M67" s="91" t="s">
        <v>317</v>
      </c>
      <c r="N67" s="85" t="s">
        <v>135</v>
      </c>
      <c r="O67" s="85" t="s">
        <v>318</v>
      </c>
      <c r="P67" s="78" t="str">
        <f t="shared" si="5"/>
        <v>南側_x000D_
北側</v>
      </c>
    </row>
    <row r="68" spans="1:16" ht="26.4">
      <c r="A68" s="166">
        <f t="shared" ca="1" si="1"/>
        <v>21</v>
      </c>
      <c r="B68" s="91" t="str">
        <f t="shared" ca="1" si="2"/>
        <v>〃</v>
      </c>
      <c r="C68" s="85" t="str">
        <f t="shared" ca="1" si="3"/>
        <v>〃</v>
      </c>
      <c r="D68" s="85" t="str">
        <f t="shared" ca="1" si="4"/>
        <v>〃</v>
      </c>
      <c r="E68" s="85" t="s">
        <v>180</v>
      </c>
      <c r="F68" s="85">
        <v>2</v>
      </c>
      <c r="G68" s="85">
        <v>1.5</v>
      </c>
      <c r="H68" s="85">
        <v>1.5</v>
      </c>
      <c r="I68" s="85"/>
      <c r="J68" s="85"/>
      <c r="K68" s="85"/>
      <c r="L68" s="92" t="s">
        <v>320</v>
      </c>
      <c r="M68" s="91" t="s">
        <v>317</v>
      </c>
      <c r="N68" s="85" t="s">
        <v>135</v>
      </c>
      <c r="O68" s="85" t="s">
        <v>318</v>
      </c>
      <c r="P68" s="78" t="str">
        <f t="shared" si="5"/>
        <v>南側1.5m_x000D_
北側1.5m</v>
      </c>
    </row>
    <row r="69" spans="1:16" ht="26.4">
      <c r="A69" s="166">
        <f t="shared" ca="1" si="1"/>
        <v>22</v>
      </c>
      <c r="B69" s="91" t="str">
        <f t="shared" ca="1" si="2"/>
        <v>第12-7-1518</v>
      </c>
      <c r="C69" s="85" t="str">
        <f t="shared" ca="1" si="3"/>
        <v>〃</v>
      </c>
      <c r="D69" s="85" t="str">
        <f t="shared" ca="1" si="4"/>
        <v>福山市駅家町万能倉573番地6先交差点</v>
      </c>
      <c r="E69" s="85" t="s">
        <v>177</v>
      </c>
      <c r="F69" s="85">
        <v>2</v>
      </c>
      <c r="G69" s="85"/>
      <c r="H69" s="85"/>
      <c r="I69" s="85"/>
      <c r="J69" s="85">
        <v>26</v>
      </c>
      <c r="K69" s="85"/>
      <c r="L69" s="92" t="s">
        <v>315</v>
      </c>
      <c r="M69" s="91" t="s">
        <v>321</v>
      </c>
      <c r="N69" s="85" t="s">
        <v>135</v>
      </c>
      <c r="O69" s="85" t="s">
        <v>322</v>
      </c>
      <c r="P69" s="78" t="str">
        <f t="shared" si="5"/>
        <v>南側縮小施工_x000D_
北側縮小施工</v>
      </c>
    </row>
    <row r="70" spans="1:16" ht="26.4">
      <c r="A70" s="166">
        <f t="shared" ca="1" si="1"/>
        <v>22</v>
      </c>
      <c r="B70" s="91" t="str">
        <f t="shared" ca="1" si="2"/>
        <v>〃</v>
      </c>
      <c r="C70" s="85" t="str">
        <f t="shared" ca="1" si="3"/>
        <v>〃</v>
      </c>
      <c r="D70" s="85" t="str">
        <f t="shared" ca="1" si="4"/>
        <v>〃</v>
      </c>
      <c r="E70" s="85" t="s">
        <v>180</v>
      </c>
      <c r="F70" s="85">
        <v>2</v>
      </c>
      <c r="G70" s="85"/>
      <c r="H70" s="85">
        <v>5.6</v>
      </c>
      <c r="I70" s="85"/>
      <c r="J70" s="85"/>
      <c r="K70" s="85"/>
      <c r="L70" s="92" t="s">
        <v>323</v>
      </c>
      <c r="M70" s="91" t="s">
        <v>321</v>
      </c>
      <c r="N70" s="85" t="s">
        <v>135</v>
      </c>
      <c r="O70" s="85" t="s">
        <v>322</v>
      </c>
      <c r="P70" s="78" t="str">
        <f t="shared" si="5"/>
        <v>南側3.8m_x000D_
北側1.8m</v>
      </c>
    </row>
    <row r="71" spans="1:16" ht="52.8">
      <c r="A71" s="166">
        <f t="shared" ref="A71:A134" ca="1" si="6">IF(D70="","",IF(D71="〃",A70,A70+1))</f>
        <v>23</v>
      </c>
      <c r="B71" s="91" t="str">
        <f t="shared" ref="B71:B134" ca="1" si="7">IF(OFFSET(M71,-1,)=M71,"〃",M71)</f>
        <v>第12-7-1519</v>
      </c>
      <c r="C71" s="85" t="str">
        <f t="shared" ref="C71:C134" ca="1" si="8">IF(OFFSET(N71,-1,)=N71,"〃",N71)</f>
        <v>〃</v>
      </c>
      <c r="D71" s="85" t="str">
        <f t="shared" ref="D71:D134" ca="1" si="9">IF(OFFSET(O71,-1,)=O71,"〃",O71)</f>
        <v>福山市駅家町万能倉582番地3先交差点</v>
      </c>
      <c r="E71" s="85" t="s">
        <v>177</v>
      </c>
      <c r="F71" s="85">
        <v>2</v>
      </c>
      <c r="G71" s="85"/>
      <c r="H71" s="85"/>
      <c r="I71" s="85"/>
      <c r="J71" s="85">
        <v>26</v>
      </c>
      <c r="K71" s="85"/>
      <c r="L71" s="92" t="s">
        <v>325</v>
      </c>
      <c r="M71" s="91" t="s">
        <v>324</v>
      </c>
      <c r="N71" s="85" t="s">
        <v>135</v>
      </c>
      <c r="O71" s="85" t="s">
        <v>153</v>
      </c>
      <c r="P71" s="78" t="str">
        <f t="shared" ref="P71:P134" si="10">ASC(L71)</f>
        <v>南側既存削除後縮小施工_x000D_
北側既存削除後縮小施工</v>
      </c>
    </row>
    <row r="72" spans="1:16" ht="26.4">
      <c r="A72" s="166">
        <f t="shared" ca="1" si="6"/>
        <v>23</v>
      </c>
      <c r="B72" s="91" t="str">
        <f t="shared" ca="1" si="7"/>
        <v>〃</v>
      </c>
      <c r="C72" s="85" t="str">
        <f t="shared" ca="1" si="8"/>
        <v>〃</v>
      </c>
      <c r="D72" s="85" t="str">
        <f t="shared" ca="1" si="9"/>
        <v>〃</v>
      </c>
      <c r="E72" s="85" t="s">
        <v>180</v>
      </c>
      <c r="F72" s="85">
        <v>2</v>
      </c>
      <c r="G72" s="85"/>
      <c r="H72" s="85">
        <v>3</v>
      </c>
      <c r="I72" s="85"/>
      <c r="J72" s="85"/>
      <c r="K72" s="85"/>
      <c r="L72" s="92" t="s">
        <v>326</v>
      </c>
      <c r="M72" s="91" t="s">
        <v>324</v>
      </c>
      <c r="N72" s="85" t="s">
        <v>135</v>
      </c>
      <c r="O72" s="85" t="s">
        <v>153</v>
      </c>
      <c r="P72" s="78" t="str">
        <f t="shared" si="10"/>
        <v>南側1.2m_x000D_
北側1.8m</v>
      </c>
    </row>
    <row r="73" spans="1:16" ht="26.4">
      <c r="A73" s="166">
        <f t="shared" ca="1" si="6"/>
        <v>23</v>
      </c>
      <c r="B73" s="91" t="str">
        <f t="shared" ca="1" si="7"/>
        <v>〃</v>
      </c>
      <c r="C73" s="85" t="str">
        <f t="shared" ca="1" si="8"/>
        <v>〃</v>
      </c>
      <c r="D73" s="85" t="str">
        <f t="shared" ca="1" si="9"/>
        <v>〃</v>
      </c>
      <c r="E73" s="85" t="s">
        <v>101</v>
      </c>
      <c r="F73" s="85">
        <v>2</v>
      </c>
      <c r="G73" s="85"/>
      <c r="H73" s="85"/>
      <c r="I73" s="85"/>
      <c r="J73" s="85"/>
      <c r="K73" s="85">
        <v>9</v>
      </c>
      <c r="L73" s="92" t="s">
        <v>327</v>
      </c>
      <c r="M73" s="91" t="s">
        <v>324</v>
      </c>
      <c r="N73" s="85" t="s">
        <v>135</v>
      </c>
      <c r="O73" s="85" t="s">
        <v>153</v>
      </c>
      <c r="P73" s="78" t="str">
        <f t="shared" si="10"/>
        <v>南側削除_x000D_
北側削除</v>
      </c>
    </row>
    <row r="74" spans="1:16" ht="26.4">
      <c r="A74" s="166">
        <f t="shared" ca="1" si="6"/>
        <v>24</v>
      </c>
      <c r="B74" s="91" t="str">
        <f t="shared" ca="1" si="7"/>
        <v>第18-7-0535</v>
      </c>
      <c r="C74" s="85" t="str">
        <f t="shared" ca="1" si="8"/>
        <v>国道486号</v>
      </c>
      <c r="D74" s="85" t="str">
        <f t="shared" ca="1" si="9"/>
        <v>福山市駅家町万能倉62番地1先</v>
      </c>
      <c r="E74" s="85" t="s">
        <v>180</v>
      </c>
      <c r="F74" s="85">
        <v>2</v>
      </c>
      <c r="G74" s="85">
        <v>3.5</v>
      </c>
      <c r="H74" s="85"/>
      <c r="I74" s="85"/>
      <c r="J74" s="85"/>
      <c r="K74" s="85"/>
      <c r="L74" s="92" t="s">
        <v>330</v>
      </c>
      <c r="M74" s="91" t="s">
        <v>328</v>
      </c>
      <c r="N74" s="85" t="s">
        <v>125</v>
      </c>
      <c r="O74" s="85" t="s">
        <v>329</v>
      </c>
      <c r="P74" s="78" t="str">
        <f t="shared" si="10"/>
        <v>北側2.0m_x000D_
南側1.5m</v>
      </c>
    </row>
    <row r="75" spans="1:16" ht="26.4">
      <c r="A75" s="166">
        <f t="shared" ca="1" si="6"/>
        <v>25</v>
      </c>
      <c r="B75" s="91" t="str">
        <f t="shared" ca="1" si="7"/>
        <v>第12-7-1517</v>
      </c>
      <c r="C75" s="85" t="str">
        <f t="shared" ca="1" si="8"/>
        <v>市道</v>
      </c>
      <c r="D75" s="85" t="str">
        <f t="shared" ca="1" si="9"/>
        <v>福山市駅家町万能倉746番地3先交差点</v>
      </c>
      <c r="E75" s="85" t="s">
        <v>177</v>
      </c>
      <c r="F75" s="85">
        <v>2</v>
      </c>
      <c r="G75" s="85"/>
      <c r="H75" s="85"/>
      <c r="I75" s="85"/>
      <c r="J75" s="85">
        <v>26</v>
      </c>
      <c r="K75" s="85"/>
      <c r="L75" s="92" t="s">
        <v>319</v>
      </c>
      <c r="M75" s="91" t="s">
        <v>331</v>
      </c>
      <c r="N75" s="85" t="s">
        <v>135</v>
      </c>
      <c r="O75" s="85" t="s">
        <v>332</v>
      </c>
      <c r="P75" s="78" t="str">
        <f t="shared" si="10"/>
        <v>南側_x000D_
北側</v>
      </c>
    </row>
    <row r="76" spans="1:16" ht="26.4">
      <c r="A76" s="166">
        <f t="shared" ca="1" si="6"/>
        <v>25</v>
      </c>
      <c r="B76" s="91" t="str">
        <f t="shared" ca="1" si="7"/>
        <v>〃</v>
      </c>
      <c r="C76" s="85" t="str">
        <f t="shared" ca="1" si="8"/>
        <v>〃</v>
      </c>
      <c r="D76" s="85" t="str">
        <f t="shared" ca="1" si="9"/>
        <v>〃</v>
      </c>
      <c r="E76" s="85" t="s">
        <v>180</v>
      </c>
      <c r="F76" s="85">
        <v>2</v>
      </c>
      <c r="G76" s="85"/>
      <c r="H76" s="85">
        <v>3</v>
      </c>
      <c r="I76" s="85"/>
      <c r="J76" s="85"/>
      <c r="K76" s="85"/>
      <c r="L76" s="92" t="s">
        <v>320</v>
      </c>
      <c r="M76" s="91" t="s">
        <v>331</v>
      </c>
      <c r="N76" s="85" t="s">
        <v>135</v>
      </c>
      <c r="O76" s="85" t="s">
        <v>332</v>
      </c>
      <c r="P76" s="78" t="str">
        <f t="shared" si="10"/>
        <v>南側1.5m_x000D_
北側1.5m</v>
      </c>
    </row>
    <row r="77" spans="1:16" ht="26.4">
      <c r="A77" s="166">
        <f t="shared" ca="1" si="6"/>
        <v>26</v>
      </c>
      <c r="B77" s="91" t="str">
        <f t="shared" ca="1" si="7"/>
        <v>第12-7-1514</v>
      </c>
      <c r="C77" s="85" t="str">
        <f t="shared" ca="1" si="8"/>
        <v>〃</v>
      </c>
      <c r="D77" s="85" t="str">
        <f t="shared" ca="1" si="9"/>
        <v>福山市駅家町万能倉911番地2先交差点</v>
      </c>
      <c r="E77" s="85" t="s">
        <v>177</v>
      </c>
      <c r="F77" s="85">
        <v>2</v>
      </c>
      <c r="G77" s="85"/>
      <c r="H77" s="85"/>
      <c r="I77" s="85"/>
      <c r="J77" s="85">
        <v>26</v>
      </c>
      <c r="K77" s="85"/>
      <c r="L77" s="92" t="s">
        <v>319</v>
      </c>
      <c r="M77" s="91" t="s">
        <v>333</v>
      </c>
      <c r="N77" s="85" t="s">
        <v>135</v>
      </c>
      <c r="O77" s="85" t="s">
        <v>155</v>
      </c>
      <c r="P77" s="78" t="str">
        <f t="shared" si="10"/>
        <v>南側_x000D_
北側</v>
      </c>
    </row>
    <row r="78" spans="1:16" ht="26.4">
      <c r="A78" s="166">
        <f t="shared" ca="1" si="6"/>
        <v>26</v>
      </c>
      <c r="B78" s="91" t="str">
        <f t="shared" ca="1" si="7"/>
        <v>〃</v>
      </c>
      <c r="C78" s="85" t="str">
        <f t="shared" ca="1" si="8"/>
        <v>〃</v>
      </c>
      <c r="D78" s="85" t="str">
        <f t="shared" ca="1" si="9"/>
        <v>〃</v>
      </c>
      <c r="E78" s="85" t="s">
        <v>180</v>
      </c>
      <c r="F78" s="85">
        <v>2</v>
      </c>
      <c r="G78" s="85"/>
      <c r="H78" s="85">
        <v>3.3</v>
      </c>
      <c r="I78" s="85"/>
      <c r="J78" s="85"/>
      <c r="K78" s="85"/>
      <c r="L78" s="92" t="s">
        <v>334</v>
      </c>
      <c r="M78" s="91" t="s">
        <v>333</v>
      </c>
      <c r="N78" s="85" t="s">
        <v>135</v>
      </c>
      <c r="O78" s="85" t="s">
        <v>155</v>
      </c>
      <c r="P78" s="78" t="str">
        <f t="shared" si="10"/>
        <v>南側1.8m_x000D_
北側1.5m</v>
      </c>
    </row>
    <row r="79" spans="1:16" ht="26.4">
      <c r="A79" s="166">
        <f t="shared" ca="1" si="6"/>
        <v>27</v>
      </c>
      <c r="B79" s="91" t="str">
        <f t="shared" ca="1" si="7"/>
        <v>第12-7-2681</v>
      </c>
      <c r="C79" s="85" t="str">
        <f t="shared" ca="1" si="8"/>
        <v>〃</v>
      </c>
      <c r="D79" s="85" t="str">
        <f t="shared" ca="1" si="9"/>
        <v>福山市駅家町万能倉951番地1先交差点</v>
      </c>
      <c r="E79" s="85" t="s">
        <v>177</v>
      </c>
      <c r="F79" s="85">
        <v>1</v>
      </c>
      <c r="G79" s="85"/>
      <c r="H79" s="85"/>
      <c r="I79" s="85"/>
      <c r="J79" s="85">
        <v>13</v>
      </c>
      <c r="K79" s="85"/>
      <c r="L79" s="92" t="s">
        <v>337</v>
      </c>
      <c r="M79" s="91" t="s">
        <v>335</v>
      </c>
      <c r="N79" s="85" t="s">
        <v>135</v>
      </c>
      <c r="O79" s="85" t="s">
        <v>336</v>
      </c>
      <c r="P79" s="78" t="str">
        <f t="shared" si="10"/>
        <v>南側既存削除後縮小施工</v>
      </c>
    </row>
    <row r="80" spans="1:16" ht="26.4">
      <c r="A80" s="166">
        <f t="shared" ca="1" si="6"/>
        <v>27</v>
      </c>
      <c r="B80" s="91" t="str">
        <f t="shared" ca="1" si="7"/>
        <v>〃</v>
      </c>
      <c r="C80" s="85" t="str">
        <f t="shared" ca="1" si="8"/>
        <v>〃</v>
      </c>
      <c r="D80" s="85" t="str">
        <f t="shared" ca="1" si="9"/>
        <v>〃</v>
      </c>
      <c r="E80" s="85" t="s">
        <v>180</v>
      </c>
      <c r="F80" s="85">
        <v>2</v>
      </c>
      <c r="G80" s="85"/>
      <c r="H80" s="85">
        <v>4</v>
      </c>
      <c r="I80" s="85"/>
      <c r="J80" s="85"/>
      <c r="K80" s="85"/>
      <c r="L80" s="92" t="s">
        <v>338</v>
      </c>
      <c r="M80" s="91" t="s">
        <v>335</v>
      </c>
      <c r="N80" s="85" t="s">
        <v>135</v>
      </c>
      <c r="O80" s="85" t="s">
        <v>336</v>
      </c>
      <c r="P80" s="78" t="str">
        <f t="shared" si="10"/>
        <v>南側2.0m_x000D_
北側2.0m</v>
      </c>
    </row>
    <row r="81" spans="1:16" ht="26.4">
      <c r="A81" s="166">
        <f t="shared" ca="1" si="6"/>
        <v>27</v>
      </c>
      <c r="B81" s="91" t="str">
        <f t="shared" ca="1" si="7"/>
        <v>〃</v>
      </c>
      <c r="C81" s="85" t="str">
        <f t="shared" ca="1" si="8"/>
        <v>〃</v>
      </c>
      <c r="D81" s="85" t="str">
        <f t="shared" ca="1" si="9"/>
        <v>〃</v>
      </c>
      <c r="E81" s="85" t="s">
        <v>101</v>
      </c>
      <c r="F81" s="85">
        <v>1</v>
      </c>
      <c r="G81" s="85"/>
      <c r="H81" s="85"/>
      <c r="I81" s="85"/>
      <c r="J81" s="85"/>
      <c r="K81" s="85">
        <v>5</v>
      </c>
      <c r="L81" s="92" t="s">
        <v>339</v>
      </c>
      <c r="M81" s="91" t="s">
        <v>335</v>
      </c>
      <c r="N81" s="85" t="s">
        <v>135</v>
      </c>
      <c r="O81" s="85" t="s">
        <v>336</v>
      </c>
      <c r="P81" s="78" t="str">
        <f t="shared" si="10"/>
        <v>北側全削除</v>
      </c>
    </row>
    <row r="82" spans="1:16" ht="26.4">
      <c r="A82" s="166">
        <f t="shared" ca="1" si="6"/>
        <v>28</v>
      </c>
      <c r="B82" s="91" t="str">
        <f t="shared" ca="1" si="7"/>
        <v>第12-7-1515</v>
      </c>
      <c r="C82" s="85" t="str">
        <f t="shared" ca="1" si="8"/>
        <v>〃</v>
      </c>
      <c r="D82" s="85" t="str">
        <f t="shared" ca="1" si="9"/>
        <v>福山市駅家町万能倉996番地5先交差点</v>
      </c>
      <c r="E82" s="85" t="s">
        <v>177</v>
      </c>
      <c r="F82" s="85">
        <v>2</v>
      </c>
      <c r="G82" s="85"/>
      <c r="H82" s="85"/>
      <c r="I82" s="85"/>
      <c r="J82" s="85">
        <v>26</v>
      </c>
      <c r="K82" s="85"/>
      <c r="L82" s="92" t="s">
        <v>319</v>
      </c>
      <c r="M82" s="91" t="s">
        <v>340</v>
      </c>
      <c r="N82" s="85" t="s">
        <v>135</v>
      </c>
      <c r="O82" s="85" t="s">
        <v>341</v>
      </c>
      <c r="P82" s="78" t="str">
        <f t="shared" si="10"/>
        <v>南側_x000D_
北側</v>
      </c>
    </row>
    <row r="83" spans="1:16" ht="26.4">
      <c r="A83" s="166">
        <f t="shared" ca="1" si="6"/>
        <v>28</v>
      </c>
      <c r="B83" s="91" t="str">
        <f t="shared" ca="1" si="7"/>
        <v>〃</v>
      </c>
      <c r="C83" s="85" t="str">
        <f t="shared" ca="1" si="8"/>
        <v>〃</v>
      </c>
      <c r="D83" s="85" t="str">
        <f t="shared" ca="1" si="9"/>
        <v>〃</v>
      </c>
      <c r="E83" s="85" t="s">
        <v>180</v>
      </c>
      <c r="F83" s="85">
        <v>2</v>
      </c>
      <c r="G83" s="85"/>
      <c r="H83" s="85">
        <v>3.3</v>
      </c>
      <c r="I83" s="85"/>
      <c r="J83" s="85"/>
      <c r="K83" s="85"/>
      <c r="L83" s="92" t="s">
        <v>334</v>
      </c>
      <c r="M83" s="91" t="s">
        <v>340</v>
      </c>
      <c r="N83" s="85" t="s">
        <v>135</v>
      </c>
      <c r="O83" s="85" t="s">
        <v>341</v>
      </c>
      <c r="P83" s="78" t="str">
        <f t="shared" si="10"/>
        <v>南側1.8m_x000D_
北側1.5m</v>
      </c>
    </row>
    <row r="84" spans="1:16" ht="26.4">
      <c r="A84" s="166">
        <f t="shared" ca="1" si="6"/>
        <v>29</v>
      </c>
      <c r="B84" s="91" t="str">
        <f t="shared" ca="1" si="7"/>
        <v>第20-7-0415</v>
      </c>
      <c r="C84" s="85" t="str">
        <f t="shared" ca="1" si="8"/>
        <v>〃</v>
      </c>
      <c r="D84" s="85" t="str">
        <f t="shared" ca="1" si="9"/>
        <v>福山市加茂町芦原309番地先交差点</v>
      </c>
      <c r="E84" s="85" t="s">
        <v>92</v>
      </c>
      <c r="F84" s="85">
        <v>1</v>
      </c>
      <c r="G84" s="85">
        <v>18</v>
      </c>
      <c r="H84" s="85"/>
      <c r="I84" s="85"/>
      <c r="J84" s="85"/>
      <c r="K84" s="85"/>
      <c r="L84" s="92" t="s">
        <v>344</v>
      </c>
      <c r="M84" s="91" t="s">
        <v>342</v>
      </c>
      <c r="N84" s="85" t="s">
        <v>135</v>
      </c>
      <c r="O84" s="85" t="s">
        <v>343</v>
      </c>
      <c r="P84" s="78" t="str">
        <f t="shared" si="10"/>
        <v>3m6縞(各縞南側1m削除し3m幅にする)</v>
      </c>
    </row>
    <row r="85" spans="1:16" ht="52.8">
      <c r="A85" s="166">
        <f t="shared" ca="1" si="6"/>
        <v>29</v>
      </c>
      <c r="B85" s="91" t="str">
        <f t="shared" ca="1" si="7"/>
        <v>〃</v>
      </c>
      <c r="C85" s="85" t="str">
        <f t="shared" ca="1" si="8"/>
        <v>〃</v>
      </c>
      <c r="D85" s="85" t="str">
        <f t="shared" ca="1" si="9"/>
        <v>〃</v>
      </c>
      <c r="E85" s="85" t="s">
        <v>204</v>
      </c>
      <c r="F85" s="85">
        <v>4</v>
      </c>
      <c r="G85" s="85"/>
      <c r="H85" s="85"/>
      <c r="I85" s="85"/>
      <c r="J85" s="85">
        <v>36</v>
      </c>
      <c r="K85" s="85"/>
      <c r="L85" s="92" t="s">
        <v>205</v>
      </c>
      <c r="M85" s="91" t="s">
        <v>342</v>
      </c>
      <c r="N85" s="85" t="s">
        <v>135</v>
      </c>
      <c r="O85" s="85" t="s">
        <v>343</v>
      </c>
      <c r="P85" s="78" t="str">
        <f t="shared" si="10"/>
        <v>南側(近)_x000D_
南側(遠)_x000D_
北側(近)_x000D_
北側(遠)</v>
      </c>
    </row>
    <row r="86" spans="1:16" ht="26.4">
      <c r="A86" s="166">
        <f t="shared" ca="1" si="6"/>
        <v>29</v>
      </c>
      <c r="B86" s="91" t="str">
        <f t="shared" ca="1" si="7"/>
        <v>〃</v>
      </c>
      <c r="C86" s="85" t="str">
        <f t="shared" ca="1" si="8"/>
        <v>〃</v>
      </c>
      <c r="D86" s="85" t="str">
        <f t="shared" ca="1" si="9"/>
        <v>〃</v>
      </c>
      <c r="E86" s="85" t="s">
        <v>180</v>
      </c>
      <c r="F86" s="85">
        <v>2</v>
      </c>
      <c r="G86" s="85">
        <v>6</v>
      </c>
      <c r="H86" s="85"/>
      <c r="I86" s="85"/>
      <c r="J86" s="85"/>
      <c r="K86" s="85"/>
      <c r="L86" s="92" t="s">
        <v>252</v>
      </c>
      <c r="M86" s="91" t="s">
        <v>342</v>
      </c>
      <c r="N86" s="85" t="s">
        <v>135</v>
      </c>
      <c r="O86" s="85" t="s">
        <v>343</v>
      </c>
      <c r="P86" s="78" t="str">
        <f t="shared" si="10"/>
        <v>南側3.0m_x000D_
北側3.0m</v>
      </c>
    </row>
    <row r="87" spans="1:16" ht="26.4">
      <c r="A87" s="166">
        <f t="shared" ca="1" si="6"/>
        <v>29</v>
      </c>
      <c r="B87" s="91" t="str">
        <f t="shared" ca="1" si="7"/>
        <v>〃</v>
      </c>
      <c r="C87" s="85" t="str">
        <f t="shared" ca="1" si="8"/>
        <v>〃</v>
      </c>
      <c r="D87" s="85" t="str">
        <f t="shared" ca="1" si="9"/>
        <v>〃</v>
      </c>
      <c r="E87" s="85" t="s">
        <v>113</v>
      </c>
      <c r="F87" s="85">
        <v>1</v>
      </c>
      <c r="G87" s="85"/>
      <c r="H87" s="85"/>
      <c r="I87" s="85"/>
      <c r="J87" s="85"/>
      <c r="K87" s="85">
        <v>6</v>
      </c>
      <c r="L87" s="92" t="s">
        <v>345</v>
      </c>
      <c r="M87" s="91" t="s">
        <v>342</v>
      </c>
      <c r="N87" s="85" t="s">
        <v>135</v>
      </c>
      <c r="O87" s="85" t="s">
        <v>343</v>
      </c>
      <c r="P87" s="78" t="str">
        <f t="shared" si="10"/>
        <v>各縞南側1m削除</v>
      </c>
    </row>
    <row r="88" spans="1:16" ht="26.4">
      <c r="A88" s="166">
        <f t="shared" ca="1" si="6"/>
        <v>30</v>
      </c>
      <c r="B88" s="91" t="str">
        <f t="shared" ca="1" si="7"/>
        <v>第20-7-0563</v>
      </c>
      <c r="C88" s="85" t="str">
        <f t="shared" ca="1" si="8"/>
        <v>〃</v>
      </c>
      <c r="D88" s="85" t="str">
        <f t="shared" ca="1" si="9"/>
        <v>福山市加茂町芦原426番地1先（加茂支所前交差点）</v>
      </c>
      <c r="E88" s="85" t="s">
        <v>92</v>
      </c>
      <c r="F88" s="85">
        <v>1</v>
      </c>
      <c r="G88" s="85">
        <v>12</v>
      </c>
      <c r="H88" s="85"/>
      <c r="I88" s="85"/>
      <c r="J88" s="85"/>
      <c r="K88" s="85"/>
      <c r="L88" s="92" t="s">
        <v>348</v>
      </c>
      <c r="M88" s="91" t="s">
        <v>346</v>
      </c>
      <c r="N88" s="85" t="s">
        <v>135</v>
      </c>
      <c r="O88" s="85" t="s">
        <v>347</v>
      </c>
      <c r="P88" s="78" t="str">
        <f t="shared" si="10"/>
        <v>3m4縞</v>
      </c>
    </row>
    <row r="89" spans="1:16" ht="39.6">
      <c r="A89" s="166">
        <f t="shared" ca="1" si="6"/>
        <v>30</v>
      </c>
      <c r="B89" s="91" t="str">
        <f t="shared" ca="1" si="7"/>
        <v>〃</v>
      </c>
      <c r="C89" s="85" t="str">
        <f t="shared" ca="1" si="8"/>
        <v>〃</v>
      </c>
      <c r="D89" s="85" t="str">
        <f t="shared" ca="1" si="9"/>
        <v>〃</v>
      </c>
      <c r="E89" s="85" t="s">
        <v>180</v>
      </c>
      <c r="F89" s="85">
        <v>3</v>
      </c>
      <c r="G89" s="85">
        <v>6</v>
      </c>
      <c r="H89" s="85"/>
      <c r="I89" s="85"/>
      <c r="J89" s="85"/>
      <c r="K89" s="85"/>
      <c r="L89" s="92" t="s">
        <v>349</v>
      </c>
      <c r="M89" s="91" t="s">
        <v>346</v>
      </c>
      <c r="N89" s="85" t="s">
        <v>135</v>
      </c>
      <c r="O89" s="85" t="s">
        <v>347</v>
      </c>
      <c r="P89" s="78" t="str">
        <f t="shared" si="10"/>
        <v>北東側2.0m_x000D_
南西側2.0m_x000D_
西側2.0m</v>
      </c>
    </row>
    <row r="90" spans="1:16" ht="52.8">
      <c r="A90" s="166">
        <f t="shared" ca="1" si="6"/>
        <v>31</v>
      </c>
      <c r="B90" s="91" t="str">
        <f t="shared" ca="1" si="7"/>
        <v>第20-7-2160</v>
      </c>
      <c r="C90" s="85" t="str">
        <f t="shared" ca="1" si="8"/>
        <v>県道</v>
      </c>
      <c r="D90" s="85" t="str">
        <f t="shared" ca="1" si="9"/>
        <v>福山市加茂町下加茂16番地先（下加茂交差点）</v>
      </c>
      <c r="E90" s="85" t="s">
        <v>92</v>
      </c>
      <c r="F90" s="85">
        <v>2</v>
      </c>
      <c r="G90" s="85">
        <v>28</v>
      </c>
      <c r="H90" s="85"/>
      <c r="I90" s="85"/>
      <c r="J90" s="85"/>
      <c r="K90" s="85"/>
      <c r="L90" s="92" t="s">
        <v>352</v>
      </c>
      <c r="M90" s="91" t="s">
        <v>350</v>
      </c>
      <c r="N90" s="85" t="s">
        <v>91</v>
      </c>
      <c r="O90" s="85" t="s">
        <v>351</v>
      </c>
      <c r="P90" s="78" t="str">
        <f t="shared" si="10"/>
        <v>南側3m6縞(各縞南側1m削除し3m幅にする､西端1〜5縞､東端1縞)_x000D_
東側2m5縞</v>
      </c>
    </row>
    <row r="91" spans="1:16" ht="39.6">
      <c r="A91" s="166">
        <f t="shared" ca="1" si="6"/>
        <v>31</v>
      </c>
      <c r="B91" s="91" t="str">
        <f t="shared" ca="1" si="7"/>
        <v>〃</v>
      </c>
      <c r="C91" s="85" t="str">
        <f t="shared" ca="1" si="8"/>
        <v>〃</v>
      </c>
      <c r="D91" s="85" t="str">
        <f t="shared" ca="1" si="9"/>
        <v>〃</v>
      </c>
      <c r="E91" s="85" t="s">
        <v>180</v>
      </c>
      <c r="F91" s="85">
        <v>3</v>
      </c>
      <c r="G91" s="85">
        <v>9</v>
      </c>
      <c r="H91" s="85"/>
      <c r="I91" s="85"/>
      <c r="J91" s="85"/>
      <c r="K91" s="85"/>
      <c r="L91" s="92" t="s">
        <v>353</v>
      </c>
      <c r="M91" s="91" t="s">
        <v>350</v>
      </c>
      <c r="N91" s="85" t="s">
        <v>91</v>
      </c>
      <c r="O91" s="85" t="s">
        <v>351</v>
      </c>
      <c r="P91" s="78" t="str">
        <f t="shared" si="10"/>
        <v>東側3.0m_x000D_
南側3.0m_x000D_
北側3.0m</v>
      </c>
    </row>
    <row r="92" spans="1:16" ht="26.4">
      <c r="A92" s="166">
        <f t="shared" ca="1" si="6"/>
        <v>31</v>
      </c>
      <c r="B92" s="91" t="str">
        <f t="shared" ca="1" si="7"/>
        <v>〃</v>
      </c>
      <c r="C92" s="85" t="str">
        <f t="shared" ca="1" si="8"/>
        <v>〃</v>
      </c>
      <c r="D92" s="85" t="str">
        <f t="shared" ca="1" si="9"/>
        <v>〃</v>
      </c>
      <c r="E92" s="85" t="s">
        <v>113</v>
      </c>
      <c r="F92" s="85">
        <v>1</v>
      </c>
      <c r="G92" s="85"/>
      <c r="H92" s="85"/>
      <c r="I92" s="85"/>
      <c r="J92" s="85"/>
      <c r="K92" s="85">
        <v>27</v>
      </c>
      <c r="L92" s="92" t="s">
        <v>354</v>
      </c>
      <c r="M92" s="91" t="s">
        <v>350</v>
      </c>
      <c r="N92" s="85" t="s">
        <v>91</v>
      </c>
      <c r="O92" s="85" t="s">
        <v>351</v>
      </c>
      <c r="P92" s="78" t="str">
        <f t="shared" si="10"/>
        <v>南側 各縞南側1m削除</v>
      </c>
    </row>
    <row r="93" spans="1:16" ht="26.4">
      <c r="A93" s="166">
        <f t="shared" ca="1" si="6"/>
        <v>31</v>
      </c>
      <c r="B93" s="91">
        <f t="shared" ca="1" si="7"/>
        <v>0</v>
      </c>
      <c r="C93" s="85" t="str">
        <f t="shared" ca="1" si="8"/>
        <v>〃</v>
      </c>
      <c r="D93" s="85" t="str">
        <f t="shared" ca="1" si="9"/>
        <v>〃</v>
      </c>
      <c r="E93" s="85" t="s">
        <v>99</v>
      </c>
      <c r="F93" s="85">
        <v>3</v>
      </c>
      <c r="G93" s="85"/>
      <c r="H93" s="85"/>
      <c r="I93" s="85">
        <v>3</v>
      </c>
      <c r="J93" s="85"/>
      <c r="K93" s="85"/>
      <c r="L93" s="92" t="s">
        <v>355</v>
      </c>
      <c r="M93" s="91"/>
      <c r="N93" s="85" t="s">
        <v>91</v>
      </c>
      <c r="O93" s="85" t="s">
        <v>351</v>
      </c>
      <c r="P93" s="78" t="str">
        <f t="shared" si="10"/>
        <v>中央線(黄)1m延長_x000D_
南側 外側線両側2m延長</v>
      </c>
    </row>
    <row r="94" spans="1:16" ht="39.6">
      <c r="A94" s="166">
        <f t="shared" ca="1" si="6"/>
        <v>32</v>
      </c>
      <c r="B94" s="91" t="str">
        <f t="shared" ca="1" si="7"/>
        <v>第12-7-1230</v>
      </c>
      <c r="C94" s="85" t="str">
        <f t="shared" ca="1" si="8"/>
        <v>市道</v>
      </c>
      <c r="D94" s="85" t="str">
        <f t="shared" ca="1" si="9"/>
        <v>福山市加茂町下加茂182番地2先交差点</v>
      </c>
      <c r="E94" s="85" t="s">
        <v>177</v>
      </c>
      <c r="F94" s="85">
        <v>2</v>
      </c>
      <c r="G94" s="85"/>
      <c r="H94" s="85"/>
      <c r="I94" s="85"/>
      <c r="J94" s="85">
        <v>26</v>
      </c>
      <c r="K94" s="85"/>
      <c r="L94" s="92" t="s">
        <v>358</v>
      </c>
      <c r="M94" s="91" t="s">
        <v>356</v>
      </c>
      <c r="N94" s="85" t="s">
        <v>135</v>
      </c>
      <c r="O94" s="85" t="s">
        <v>357</v>
      </c>
      <c r="P94" s="78" t="str">
        <f t="shared" si="10"/>
        <v>東側_x000D_
西側既存削除後縮小施工</v>
      </c>
    </row>
    <row r="95" spans="1:16" ht="26.4">
      <c r="A95" s="166">
        <f t="shared" ca="1" si="6"/>
        <v>32</v>
      </c>
      <c r="B95" s="91" t="str">
        <f t="shared" ca="1" si="7"/>
        <v>〃</v>
      </c>
      <c r="C95" s="85" t="str">
        <f t="shared" ca="1" si="8"/>
        <v>〃</v>
      </c>
      <c r="D95" s="85" t="str">
        <f t="shared" ca="1" si="9"/>
        <v>〃</v>
      </c>
      <c r="E95" s="85" t="s">
        <v>180</v>
      </c>
      <c r="F95" s="85">
        <v>2</v>
      </c>
      <c r="G95" s="85">
        <v>3</v>
      </c>
      <c r="H95" s="85">
        <v>3</v>
      </c>
      <c r="I95" s="85"/>
      <c r="J95" s="85"/>
      <c r="K95" s="85"/>
      <c r="L95" s="92" t="s">
        <v>264</v>
      </c>
      <c r="M95" s="91" t="s">
        <v>356</v>
      </c>
      <c r="N95" s="85" t="s">
        <v>135</v>
      </c>
      <c r="O95" s="85" t="s">
        <v>357</v>
      </c>
      <c r="P95" s="78" t="str">
        <f t="shared" si="10"/>
        <v>東側3.0m_x000D_
西側3.0m</v>
      </c>
    </row>
    <row r="96" spans="1:16" ht="26.4">
      <c r="A96" s="166">
        <f t="shared" ca="1" si="6"/>
        <v>32</v>
      </c>
      <c r="B96" s="91" t="str">
        <f t="shared" ca="1" si="7"/>
        <v>〃</v>
      </c>
      <c r="C96" s="85" t="str">
        <f t="shared" ca="1" si="8"/>
        <v>〃</v>
      </c>
      <c r="D96" s="85" t="str">
        <f t="shared" ca="1" si="9"/>
        <v>〃</v>
      </c>
      <c r="E96" s="85" t="s">
        <v>101</v>
      </c>
      <c r="F96" s="85">
        <v>1</v>
      </c>
      <c r="G96" s="85"/>
      <c r="H96" s="85"/>
      <c r="I96" s="85"/>
      <c r="J96" s="85"/>
      <c r="K96" s="85">
        <v>10</v>
      </c>
      <c r="L96" s="92" t="s">
        <v>359</v>
      </c>
      <c r="M96" s="91" t="s">
        <v>356</v>
      </c>
      <c r="N96" s="85" t="s">
        <v>135</v>
      </c>
      <c r="O96" s="85" t="s">
        <v>357</v>
      </c>
      <c r="P96" s="78" t="str">
        <f t="shared" si="10"/>
        <v>西側全削除</v>
      </c>
    </row>
    <row r="97" spans="1:16" ht="39.6">
      <c r="A97" s="166">
        <f t="shared" ca="1" si="6"/>
        <v>33</v>
      </c>
      <c r="B97" s="91" t="str">
        <f t="shared" ca="1" si="7"/>
        <v>第20-7-1184</v>
      </c>
      <c r="C97" s="85" t="str">
        <f t="shared" ca="1" si="8"/>
        <v>県道</v>
      </c>
      <c r="D97" s="85" t="str">
        <f t="shared" ca="1" si="9"/>
        <v>福山市加茂町下加茂182番地3先交差点</v>
      </c>
      <c r="E97" s="85" t="s">
        <v>92</v>
      </c>
      <c r="F97" s="85">
        <v>2</v>
      </c>
      <c r="G97" s="85">
        <v>32</v>
      </c>
      <c r="H97" s="85"/>
      <c r="I97" s="85"/>
      <c r="J97" s="85"/>
      <c r="K97" s="85"/>
      <c r="L97" s="92" t="s">
        <v>362</v>
      </c>
      <c r="M97" s="91" t="s">
        <v>360</v>
      </c>
      <c r="N97" s="85" t="s">
        <v>91</v>
      </c>
      <c r="O97" s="85" t="s">
        <v>361</v>
      </c>
      <c r="P97" s="78" t="str">
        <f t="shared" si="10"/>
        <v>北側4m4縞(西端1〜4縞)_x000D_
南側4m4縞(西端2〜4縞､東端から2縞目)</v>
      </c>
    </row>
    <row r="98" spans="1:16" ht="26.4">
      <c r="A98" s="166">
        <f t="shared" ca="1" si="6"/>
        <v>33</v>
      </c>
      <c r="B98" s="91" t="str">
        <f t="shared" ca="1" si="7"/>
        <v>〃</v>
      </c>
      <c r="C98" s="85" t="str">
        <f t="shared" ca="1" si="8"/>
        <v>〃</v>
      </c>
      <c r="D98" s="85" t="str">
        <f t="shared" ca="1" si="9"/>
        <v>〃</v>
      </c>
      <c r="E98" s="85" t="s">
        <v>180</v>
      </c>
      <c r="F98" s="85">
        <v>1</v>
      </c>
      <c r="G98" s="85">
        <v>3</v>
      </c>
      <c r="H98" s="85"/>
      <c r="I98" s="85"/>
      <c r="J98" s="85"/>
      <c r="K98" s="85"/>
      <c r="L98" s="92" t="s">
        <v>363</v>
      </c>
      <c r="M98" s="91" t="s">
        <v>360</v>
      </c>
      <c r="N98" s="85" t="s">
        <v>91</v>
      </c>
      <c r="O98" s="85" t="s">
        <v>361</v>
      </c>
      <c r="P98" s="78" t="str">
        <f t="shared" si="10"/>
        <v>北側3.0m</v>
      </c>
    </row>
    <row r="99" spans="1:16" ht="26.4">
      <c r="A99" s="166">
        <f t="shared" ca="1" si="6"/>
        <v>34</v>
      </c>
      <c r="B99" s="91" t="str">
        <f t="shared" ca="1" si="7"/>
        <v>第20-7-0399</v>
      </c>
      <c r="C99" s="85" t="str">
        <f t="shared" ca="1" si="8"/>
        <v>市道</v>
      </c>
      <c r="D99" s="85" t="str">
        <f t="shared" ca="1" si="9"/>
        <v>福山市加茂町下加茂446番地先</v>
      </c>
      <c r="E99" s="85" t="s">
        <v>92</v>
      </c>
      <c r="F99" s="85">
        <v>1</v>
      </c>
      <c r="G99" s="85">
        <v>12</v>
      </c>
      <c r="H99" s="85"/>
      <c r="I99" s="85"/>
      <c r="J99" s="85"/>
      <c r="K99" s="85"/>
      <c r="L99" s="92" t="s">
        <v>348</v>
      </c>
      <c r="M99" s="91" t="s">
        <v>364</v>
      </c>
      <c r="N99" s="85" t="s">
        <v>135</v>
      </c>
      <c r="O99" s="85" t="s">
        <v>365</v>
      </c>
      <c r="P99" s="78" t="str">
        <f t="shared" si="10"/>
        <v>3m4縞</v>
      </c>
    </row>
    <row r="100" spans="1:16" ht="52.8">
      <c r="A100" s="166">
        <f t="shared" ca="1" si="6"/>
        <v>34</v>
      </c>
      <c r="B100" s="91" t="str">
        <f t="shared" ca="1" si="7"/>
        <v>〃</v>
      </c>
      <c r="C100" s="85" t="str">
        <f t="shared" ca="1" si="8"/>
        <v>〃</v>
      </c>
      <c r="D100" s="85" t="str">
        <f t="shared" ca="1" si="9"/>
        <v>〃</v>
      </c>
      <c r="E100" s="85" t="s">
        <v>204</v>
      </c>
      <c r="F100" s="85">
        <v>4</v>
      </c>
      <c r="G100" s="85"/>
      <c r="H100" s="85"/>
      <c r="I100" s="85"/>
      <c r="J100" s="85">
        <v>36</v>
      </c>
      <c r="K100" s="85"/>
      <c r="L100" s="92" t="s">
        <v>205</v>
      </c>
      <c r="M100" s="91" t="s">
        <v>364</v>
      </c>
      <c r="N100" s="85" t="s">
        <v>135</v>
      </c>
      <c r="O100" s="85" t="s">
        <v>365</v>
      </c>
      <c r="P100" s="78" t="str">
        <f t="shared" si="10"/>
        <v>南側(近)_x000D_
南側(遠)_x000D_
北側(近)_x000D_
北側(遠)</v>
      </c>
    </row>
    <row r="101" spans="1:16" ht="26.4">
      <c r="A101" s="166">
        <f t="shared" ca="1" si="6"/>
        <v>34</v>
      </c>
      <c r="B101" s="91" t="str">
        <f t="shared" ca="1" si="7"/>
        <v>〃</v>
      </c>
      <c r="C101" s="85" t="str">
        <f t="shared" ca="1" si="8"/>
        <v>〃</v>
      </c>
      <c r="D101" s="85" t="str">
        <f t="shared" ca="1" si="9"/>
        <v>〃</v>
      </c>
      <c r="E101" s="85" t="s">
        <v>180</v>
      </c>
      <c r="F101" s="85">
        <v>2</v>
      </c>
      <c r="G101" s="85">
        <v>6</v>
      </c>
      <c r="H101" s="85"/>
      <c r="I101" s="85"/>
      <c r="J101" s="85"/>
      <c r="K101" s="85"/>
      <c r="L101" s="92" t="s">
        <v>299</v>
      </c>
      <c r="M101" s="91" t="s">
        <v>364</v>
      </c>
      <c r="N101" s="85" t="s">
        <v>135</v>
      </c>
      <c r="O101" s="85" t="s">
        <v>365</v>
      </c>
      <c r="P101" s="78" t="str">
        <f t="shared" si="10"/>
        <v>南側2.5m_x000D_
北側2.5m</v>
      </c>
    </row>
    <row r="102" spans="1:16" ht="26.4">
      <c r="A102" s="166">
        <f t="shared" ca="1" si="6"/>
        <v>35</v>
      </c>
      <c r="B102" s="91" t="str">
        <f t="shared" ca="1" si="7"/>
        <v>第20-7-0832</v>
      </c>
      <c r="C102" s="85" t="str">
        <f t="shared" ca="1" si="8"/>
        <v>〃</v>
      </c>
      <c r="D102" s="85" t="str">
        <f t="shared" ca="1" si="9"/>
        <v>福山市加茂町下加茂485番地2先交差点</v>
      </c>
      <c r="E102" s="85" t="s">
        <v>92</v>
      </c>
      <c r="F102" s="85">
        <v>1</v>
      </c>
      <c r="G102" s="85">
        <v>9</v>
      </c>
      <c r="H102" s="85"/>
      <c r="I102" s="85"/>
      <c r="J102" s="85"/>
      <c r="K102" s="85"/>
      <c r="L102" s="92" t="s">
        <v>368</v>
      </c>
      <c r="M102" s="91" t="s">
        <v>366</v>
      </c>
      <c r="N102" s="85" t="s">
        <v>135</v>
      </c>
      <c r="O102" s="85" t="s">
        <v>367</v>
      </c>
      <c r="P102" s="78" t="str">
        <f t="shared" si="10"/>
        <v>3m3縞</v>
      </c>
    </row>
    <row r="103" spans="1:16" ht="52.8">
      <c r="A103" s="166">
        <f t="shared" ca="1" si="6"/>
        <v>35</v>
      </c>
      <c r="B103" s="91" t="str">
        <f t="shared" ca="1" si="7"/>
        <v>〃</v>
      </c>
      <c r="C103" s="85" t="str">
        <f t="shared" ca="1" si="8"/>
        <v>〃</v>
      </c>
      <c r="D103" s="85" t="str">
        <f t="shared" ca="1" si="9"/>
        <v>〃</v>
      </c>
      <c r="E103" s="85" t="s">
        <v>204</v>
      </c>
      <c r="F103" s="85">
        <v>4</v>
      </c>
      <c r="G103" s="85"/>
      <c r="H103" s="85"/>
      <c r="I103" s="85"/>
      <c r="J103" s="85">
        <v>36</v>
      </c>
      <c r="K103" s="85"/>
      <c r="L103" s="92" t="s">
        <v>205</v>
      </c>
      <c r="M103" s="91" t="s">
        <v>366</v>
      </c>
      <c r="N103" s="85" t="s">
        <v>135</v>
      </c>
      <c r="O103" s="85" t="s">
        <v>367</v>
      </c>
      <c r="P103" s="78" t="str">
        <f t="shared" si="10"/>
        <v>南側(近)_x000D_
南側(遠)_x000D_
北側(近)_x000D_
北側(遠)</v>
      </c>
    </row>
    <row r="104" spans="1:16" ht="26.4">
      <c r="A104" s="166">
        <f t="shared" ca="1" si="6"/>
        <v>35</v>
      </c>
      <c r="B104" s="91" t="str">
        <f t="shared" ca="1" si="7"/>
        <v>〃</v>
      </c>
      <c r="C104" s="85" t="str">
        <f t="shared" ca="1" si="8"/>
        <v>〃</v>
      </c>
      <c r="D104" s="85" t="str">
        <f t="shared" ca="1" si="9"/>
        <v>〃</v>
      </c>
      <c r="E104" s="85" t="s">
        <v>180</v>
      </c>
      <c r="F104" s="85">
        <v>2</v>
      </c>
      <c r="G104" s="85">
        <v>4</v>
      </c>
      <c r="H104" s="85"/>
      <c r="I104" s="85"/>
      <c r="J104" s="85"/>
      <c r="K104" s="85"/>
      <c r="L104" s="92" t="s">
        <v>369</v>
      </c>
      <c r="M104" s="91" t="s">
        <v>366</v>
      </c>
      <c r="N104" s="85" t="s">
        <v>135</v>
      </c>
      <c r="O104" s="85" t="s">
        <v>367</v>
      </c>
      <c r="P104" s="78" t="str">
        <f t="shared" si="10"/>
        <v>北側2.0m_x000D_
南側2.0m</v>
      </c>
    </row>
    <row r="105" spans="1:16" ht="26.4">
      <c r="A105" s="166">
        <f t="shared" ca="1" si="6"/>
        <v>36</v>
      </c>
      <c r="B105" s="91" t="str">
        <f t="shared" ca="1" si="7"/>
        <v>第12-7-2040</v>
      </c>
      <c r="C105" s="85" t="str">
        <f t="shared" ca="1" si="8"/>
        <v>〃</v>
      </c>
      <c r="D105" s="85" t="str">
        <f t="shared" ca="1" si="9"/>
        <v>福山市加茂町下加茂800番地1先交差点</v>
      </c>
      <c r="E105" s="85" t="s">
        <v>177</v>
      </c>
      <c r="F105" s="85">
        <v>1</v>
      </c>
      <c r="G105" s="85"/>
      <c r="H105" s="85"/>
      <c r="I105" s="85"/>
      <c r="J105" s="85">
        <v>13</v>
      </c>
      <c r="K105" s="85"/>
      <c r="L105" s="92" t="s">
        <v>372</v>
      </c>
      <c r="M105" s="91" t="s">
        <v>370</v>
      </c>
      <c r="N105" s="85" t="s">
        <v>135</v>
      </c>
      <c r="O105" s="85" t="s">
        <v>371</v>
      </c>
      <c r="P105" s="78" t="str">
        <f t="shared" si="10"/>
        <v>西側</v>
      </c>
    </row>
    <row r="106" spans="1:16" ht="26.4">
      <c r="A106" s="166">
        <f t="shared" ca="1" si="6"/>
        <v>36</v>
      </c>
      <c r="B106" s="91" t="str">
        <f t="shared" ca="1" si="7"/>
        <v>〃</v>
      </c>
      <c r="C106" s="85" t="str">
        <f t="shared" ca="1" si="8"/>
        <v>〃</v>
      </c>
      <c r="D106" s="85" t="str">
        <f t="shared" ca="1" si="9"/>
        <v>〃</v>
      </c>
      <c r="E106" s="85" t="s">
        <v>180</v>
      </c>
      <c r="F106" s="85">
        <v>1</v>
      </c>
      <c r="G106" s="85"/>
      <c r="H106" s="85">
        <v>1.8</v>
      </c>
      <c r="I106" s="85"/>
      <c r="J106" s="85"/>
      <c r="K106" s="85"/>
      <c r="L106" s="92" t="s">
        <v>373</v>
      </c>
      <c r="M106" s="91" t="s">
        <v>370</v>
      </c>
      <c r="N106" s="85" t="s">
        <v>135</v>
      </c>
      <c r="O106" s="85" t="s">
        <v>371</v>
      </c>
      <c r="P106" s="78" t="str">
        <f t="shared" si="10"/>
        <v>西側1.8m</v>
      </c>
    </row>
    <row r="107" spans="1:16" ht="26.4">
      <c r="A107" s="166">
        <f t="shared" ca="1" si="6"/>
        <v>37</v>
      </c>
      <c r="B107" s="91" t="str">
        <f t="shared" ca="1" si="7"/>
        <v>第20-7-1225</v>
      </c>
      <c r="C107" s="85" t="str">
        <f t="shared" ca="1" si="8"/>
        <v>県道</v>
      </c>
      <c r="D107" s="85" t="str">
        <f t="shared" ca="1" si="9"/>
        <v>福山市加茂町中野944番地先交差点</v>
      </c>
      <c r="E107" s="85" t="s">
        <v>92</v>
      </c>
      <c r="F107" s="85">
        <v>1</v>
      </c>
      <c r="G107" s="85">
        <v>12</v>
      </c>
      <c r="H107" s="85"/>
      <c r="I107" s="85"/>
      <c r="J107" s="85"/>
      <c r="K107" s="85"/>
      <c r="L107" s="92" t="s">
        <v>376</v>
      </c>
      <c r="M107" s="91" t="s">
        <v>374</v>
      </c>
      <c r="N107" s="85" t="s">
        <v>91</v>
      </c>
      <c r="O107" s="85" t="s">
        <v>375</v>
      </c>
      <c r="P107" s="78" t="str">
        <f t="shared" si="10"/>
        <v>3m4縞(東端1〜4縞)</v>
      </c>
    </row>
    <row r="108" spans="1:16" ht="66">
      <c r="A108" s="166">
        <f t="shared" ca="1" si="6"/>
        <v>38</v>
      </c>
      <c r="B108" s="91" t="str">
        <f t="shared" ca="1" si="7"/>
        <v>第7-16-0181</v>
      </c>
      <c r="C108" s="85" t="str">
        <f t="shared" ca="1" si="8"/>
        <v>市道</v>
      </c>
      <c r="D108" s="85" t="str">
        <f t="shared" ca="1" si="9"/>
        <v>福山市御幸町下岩成1,091番地先から同町中津原御幸橋西詰及び同町中津原鶴ヶ橋西詰を経て同町中津原堀内478番地1先までの間</v>
      </c>
      <c r="E108" s="85" t="s">
        <v>379</v>
      </c>
      <c r="F108" s="85">
        <v>1</v>
      </c>
      <c r="G108" s="85"/>
      <c r="H108" s="85"/>
      <c r="I108" s="85"/>
      <c r="J108" s="85">
        <v>16</v>
      </c>
      <c r="K108" s="85"/>
      <c r="L108" s="92" t="s">
        <v>380</v>
      </c>
      <c r="M108" s="91" t="s">
        <v>377</v>
      </c>
      <c r="N108" s="85" t="s">
        <v>135</v>
      </c>
      <c r="O108" s="85" t="s">
        <v>378</v>
      </c>
      <c r="P108" s="78" t="str">
        <f t="shared" si="10"/>
        <v>【新設】福山市御幸町大字中津原1848番地4先(北行)</v>
      </c>
    </row>
    <row r="109" spans="1:16" ht="39.6">
      <c r="A109" s="166">
        <f t="shared" ca="1" si="6"/>
        <v>39</v>
      </c>
      <c r="B109" s="91" t="str">
        <f t="shared" ca="1" si="7"/>
        <v>第12-7-2977</v>
      </c>
      <c r="C109" s="85" t="str">
        <f t="shared" ca="1" si="8"/>
        <v>〃</v>
      </c>
      <c r="D109" s="85" t="str">
        <f t="shared" ca="1" si="9"/>
        <v>福山市御幸町下岩成1,176番地1先交差点</v>
      </c>
      <c r="E109" s="85" t="s">
        <v>177</v>
      </c>
      <c r="F109" s="85">
        <v>2</v>
      </c>
      <c r="G109" s="85"/>
      <c r="H109" s="85"/>
      <c r="I109" s="85"/>
      <c r="J109" s="85">
        <v>26</v>
      </c>
      <c r="K109" s="85"/>
      <c r="L109" s="92" t="s">
        <v>383</v>
      </c>
      <c r="M109" s="91" t="s">
        <v>381</v>
      </c>
      <c r="N109" s="85" t="s">
        <v>135</v>
      </c>
      <c r="O109" s="85" t="s">
        <v>382</v>
      </c>
      <c r="P109" s="78" t="str">
        <f t="shared" si="10"/>
        <v>東側既存削除後縮小施工_x000D_
西側既存削除縮小施工</v>
      </c>
    </row>
    <row r="110" spans="1:16" ht="26.4">
      <c r="A110" s="166">
        <f t="shared" ca="1" si="6"/>
        <v>39</v>
      </c>
      <c r="B110" s="91" t="str">
        <f t="shared" ca="1" si="7"/>
        <v>〃</v>
      </c>
      <c r="C110" s="85" t="str">
        <f t="shared" ca="1" si="8"/>
        <v>〃</v>
      </c>
      <c r="D110" s="85" t="str">
        <f t="shared" ca="1" si="9"/>
        <v>〃</v>
      </c>
      <c r="E110" s="85" t="s">
        <v>180</v>
      </c>
      <c r="F110" s="85">
        <v>2</v>
      </c>
      <c r="G110" s="85"/>
      <c r="H110" s="85">
        <v>2.4</v>
      </c>
      <c r="I110" s="85"/>
      <c r="J110" s="85"/>
      <c r="K110" s="85"/>
      <c r="L110" s="92" t="s">
        <v>384</v>
      </c>
      <c r="M110" s="91" t="s">
        <v>381</v>
      </c>
      <c r="N110" s="85" t="s">
        <v>135</v>
      </c>
      <c r="O110" s="85" t="s">
        <v>382</v>
      </c>
      <c r="P110" s="78" t="str">
        <f t="shared" si="10"/>
        <v>東側1.2m_x000D_
西側1.2m</v>
      </c>
    </row>
    <row r="111" spans="1:16" ht="26.4">
      <c r="A111" s="166">
        <f t="shared" ca="1" si="6"/>
        <v>39</v>
      </c>
      <c r="B111" s="91" t="str">
        <f t="shared" ca="1" si="7"/>
        <v>〃</v>
      </c>
      <c r="C111" s="85" t="str">
        <f t="shared" ca="1" si="8"/>
        <v>〃</v>
      </c>
      <c r="D111" s="85" t="str">
        <f t="shared" ca="1" si="9"/>
        <v>〃</v>
      </c>
      <c r="E111" s="85" t="s">
        <v>101</v>
      </c>
      <c r="F111" s="85">
        <v>2</v>
      </c>
      <c r="G111" s="85"/>
      <c r="H111" s="85"/>
      <c r="I111" s="85"/>
      <c r="J111" s="85"/>
      <c r="K111" s="85">
        <v>10</v>
      </c>
      <c r="L111" s="92" t="s">
        <v>385</v>
      </c>
      <c r="M111" s="91" t="s">
        <v>381</v>
      </c>
      <c r="N111" s="85" t="s">
        <v>135</v>
      </c>
      <c r="O111" s="85" t="s">
        <v>382</v>
      </c>
      <c r="P111" s="78" t="str">
        <f t="shared" si="10"/>
        <v>東側削除_x000D_
西側削除</v>
      </c>
    </row>
    <row r="112" spans="1:16" ht="26.4">
      <c r="A112" s="166">
        <f t="shared" ca="1" si="6"/>
        <v>40</v>
      </c>
      <c r="B112" s="91" t="str">
        <f t="shared" ca="1" si="7"/>
        <v>第20-7-1479</v>
      </c>
      <c r="C112" s="85" t="str">
        <f t="shared" ca="1" si="8"/>
        <v>県道</v>
      </c>
      <c r="D112" s="85" t="str">
        <f t="shared" ca="1" si="9"/>
        <v>福山市御幸町上岩成117番地1先（平成大学西交差点）</v>
      </c>
      <c r="E112" s="85" t="s">
        <v>92</v>
      </c>
      <c r="F112" s="85">
        <v>2</v>
      </c>
      <c r="G112" s="85">
        <v>32</v>
      </c>
      <c r="H112" s="85"/>
      <c r="I112" s="85"/>
      <c r="J112" s="85"/>
      <c r="K112" s="85"/>
      <c r="L112" s="92" t="s">
        <v>388</v>
      </c>
      <c r="M112" s="91" t="s">
        <v>386</v>
      </c>
      <c r="N112" s="85" t="s">
        <v>91</v>
      </c>
      <c r="O112" s="85" t="s">
        <v>387</v>
      </c>
      <c r="P112" s="78" t="str">
        <f t="shared" si="10"/>
        <v>北側4m4縞(東端2〜5縞)_x000D_
南側4m4縞(東端2〜5縞)</v>
      </c>
    </row>
    <row r="113" spans="1:16" ht="26.4">
      <c r="A113" s="166">
        <f t="shared" ca="1" si="6"/>
        <v>40</v>
      </c>
      <c r="B113" s="91" t="str">
        <f t="shared" ca="1" si="7"/>
        <v>〃</v>
      </c>
      <c r="C113" s="85" t="str">
        <f t="shared" ca="1" si="8"/>
        <v>〃</v>
      </c>
      <c r="D113" s="85" t="str">
        <f t="shared" ca="1" si="9"/>
        <v>〃</v>
      </c>
      <c r="E113" s="85" t="s">
        <v>180</v>
      </c>
      <c r="F113" s="85">
        <v>1</v>
      </c>
      <c r="G113" s="85">
        <v>3</v>
      </c>
      <c r="H113" s="85"/>
      <c r="I113" s="85"/>
      <c r="J113" s="85"/>
      <c r="K113" s="85"/>
      <c r="L113" s="92" t="s">
        <v>363</v>
      </c>
      <c r="M113" s="91" t="s">
        <v>386</v>
      </c>
      <c r="N113" s="85" t="s">
        <v>91</v>
      </c>
      <c r="O113" s="85" t="s">
        <v>387</v>
      </c>
      <c r="P113" s="78" t="str">
        <f t="shared" si="10"/>
        <v>北側3.0m</v>
      </c>
    </row>
    <row r="114" spans="1:16" ht="39.6">
      <c r="A114" s="166">
        <f t="shared" ca="1" si="6"/>
        <v>41</v>
      </c>
      <c r="B114" s="91" t="str">
        <f t="shared" ca="1" si="7"/>
        <v>第20-7-1585</v>
      </c>
      <c r="C114" s="85" t="str">
        <f t="shared" ca="1" si="8"/>
        <v>国道486号</v>
      </c>
      <c r="D114" s="85" t="str">
        <f t="shared" ca="1" si="9"/>
        <v>福山市御幸町上岩成490番地4先（平成大学（東）交差点）</v>
      </c>
      <c r="E114" s="85" t="s">
        <v>180</v>
      </c>
      <c r="F114" s="85">
        <v>2</v>
      </c>
      <c r="G114" s="85">
        <v>14</v>
      </c>
      <c r="H114" s="85"/>
      <c r="I114" s="85"/>
      <c r="J114" s="85"/>
      <c r="K114" s="85"/>
      <c r="L114" s="92" t="s">
        <v>390</v>
      </c>
      <c r="M114" s="91" t="s">
        <v>389</v>
      </c>
      <c r="N114" s="85" t="s">
        <v>125</v>
      </c>
      <c r="O114" s="85" t="s">
        <v>169</v>
      </c>
      <c r="P114" s="78" t="str">
        <f t="shared" si="10"/>
        <v>東側7.0m_x000D_
西側7.0m</v>
      </c>
    </row>
    <row r="115" spans="1:16" ht="92.4">
      <c r="A115" s="166">
        <f t="shared" ca="1" si="6"/>
        <v>42</v>
      </c>
      <c r="B115" s="91" t="str">
        <f t="shared" ca="1" si="7"/>
        <v>第9-21-0071</v>
      </c>
      <c r="C115" s="85" t="str">
        <f t="shared" ca="1" si="8"/>
        <v>県道</v>
      </c>
      <c r="D115" s="85" t="str">
        <f t="shared" ca="1" si="9"/>
        <v>福山市御幸町森脇417番地1先（森脇（西）交差点）から同市駅家町近田378番地1先（近田（東）交差点）までの間</v>
      </c>
      <c r="E115" s="85" t="s">
        <v>393</v>
      </c>
      <c r="F115" s="85">
        <v>2</v>
      </c>
      <c r="G115" s="85"/>
      <c r="H115" s="85"/>
      <c r="I115" s="85">
        <v>1200</v>
      </c>
      <c r="J115" s="85"/>
      <c r="K115" s="85"/>
      <c r="L115" s="92" t="s">
        <v>394</v>
      </c>
      <c r="M115" s="91" t="s">
        <v>391</v>
      </c>
      <c r="N115" s="85" t="s">
        <v>91</v>
      </c>
      <c r="O115" s="85" t="s">
        <v>392</v>
      </c>
      <c r="P115" s="78" t="str">
        <f t="shared" si="10"/>
        <v>〇福山市駅家町大字上山守295番地1先から福山市御幸町大字森脇833番地先までの間_x000D_
〇福山市駅家町大字近田375番地7先から同町江良425番地1先までの間</v>
      </c>
    </row>
    <row r="116" spans="1:16" ht="66">
      <c r="A116" s="166">
        <f t="shared" ca="1" si="6"/>
        <v>43</v>
      </c>
      <c r="B116" s="91" t="str">
        <f t="shared" ca="1" si="7"/>
        <v>第20-7-0163</v>
      </c>
      <c r="C116" s="85" t="str">
        <f t="shared" ca="1" si="8"/>
        <v>〃</v>
      </c>
      <c r="D116" s="85" t="str">
        <f t="shared" ca="1" si="9"/>
        <v>福山市御幸町森脇458番地2西方70メートル先（柳原交差点）</v>
      </c>
      <c r="E116" s="85" t="s">
        <v>92</v>
      </c>
      <c r="F116" s="85">
        <v>3</v>
      </c>
      <c r="G116" s="85">
        <v>115</v>
      </c>
      <c r="H116" s="85"/>
      <c r="I116" s="85"/>
      <c r="J116" s="85"/>
      <c r="K116" s="85"/>
      <c r="L116" s="92" t="s">
        <v>396</v>
      </c>
      <c r="M116" s="91" t="s">
        <v>395</v>
      </c>
      <c r="N116" s="85" t="s">
        <v>91</v>
      </c>
      <c r="O116" s="85" t="s">
        <v>173</v>
      </c>
      <c r="P116" s="78" t="str">
        <f t="shared" si="10"/>
        <v>西側4m11縞(北端2〜12縞)_x000D_
東側4m4縞(南端2〜5縞)､3m1縞_x000D_
南側4m13縞</v>
      </c>
    </row>
    <row r="117" spans="1:16" ht="39.6">
      <c r="A117" s="166">
        <f t="shared" ca="1" si="6"/>
        <v>43</v>
      </c>
      <c r="B117" s="91" t="str">
        <f t="shared" ca="1" si="7"/>
        <v>〃</v>
      </c>
      <c r="C117" s="85" t="str">
        <f t="shared" ca="1" si="8"/>
        <v>〃</v>
      </c>
      <c r="D117" s="85" t="str">
        <f t="shared" ca="1" si="9"/>
        <v>〃</v>
      </c>
      <c r="E117" s="85" t="s">
        <v>180</v>
      </c>
      <c r="F117" s="85">
        <v>3</v>
      </c>
      <c r="G117" s="85">
        <v>18</v>
      </c>
      <c r="H117" s="85"/>
      <c r="I117" s="85"/>
      <c r="J117" s="85"/>
      <c r="K117" s="85"/>
      <c r="L117" s="92" t="s">
        <v>397</v>
      </c>
      <c r="M117" s="91" t="s">
        <v>395</v>
      </c>
      <c r="N117" s="85" t="s">
        <v>91</v>
      </c>
      <c r="O117" s="85" t="s">
        <v>173</v>
      </c>
      <c r="P117" s="78" t="str">
        <f t="shared" si="10"/>
        <v>西側6.5m_x000D_
東側5.0m_x000D_
南側6.5m</v>
      </c>
    </row>
    <row r="118" spans="1:16" ht="66">
      <c r="A118" s="166">
        <f t="shared" ca="1" si="6"/>
        <v>44</v>
      </c>
      <c r="B118" s="91" t="str">
        <f t="shared" ca="1" si="7"/>
        <v>第9-21-0073</v>
      </c>
      <c r="C118" s="85" t="str">
        <f t="shared" ca="1" si="8"/>
        <v>〃</v>
      </c>
      <c r="D118" s="85" t="str">
        <f t="shared" ca="1" si="9"/>
        <v>福山市御幸町大字中津原1955番地1先（中津原交差点）から福山市御幸町大字森脇465番地1先（森脇（東））交差点まで</v>
      </c>
      <c r="E118" s="85" t="s">
        <v>393</v>
      </c>
      <c r="F118" s="85">
        <v>1</v>
      </c>
      <c r="G118" s="85"/>
      <c r="H118" s="85"/>
      <c r="I118" s="85">
        <v>18</v>
      </c>
      <c r="J118" s="85"/>
      <c r="K118" s="85"/>
      <c r="L118" s="92" t="s">
        <v>400</v>
      </c>
      <c r="M118" s="91" t="s">
        <v>398</v>
      </c>
      <c r="N118" s="85" t="s">
        <v>91</v>
      </c>
      <c r="O118" s="85" t="s">
        <v>399</v>
      </c>
      <c r="P118" s="78" t="str">
        <f t="shared" si="10"/>
        <v>〇摩耗部分18m更新
〇福山市御幸町中津原1235番地10先</v>
      </c>
    </row>
    <row r="119" spans="1:16" ht="26.4">
      <c r="A119" s="166">
        <f t="shared" ca="1" si="6"/>
        <v>45</v>
      </c>
      <c r="B119" s="91" t="str">
        <f t="shared" ca="1" si="7"/>
        <v>第20-7-0503</v>
      </c>
      <c r="C119" s="85" t="str">
        <f t="shared" ca="1" si="8"/>
        <v>市道</v>
      </c>
      <c r="D119" s="85" t="str">
        <f t="shared" ca="1" si="9"/>
        <v>福山市御幸町中津原1,012番地6先交差点</v>
      </c>
      <c r="E119" s="85" t="s">
        <v>92</v>
      </c>
      <c r="F119" s="85">
        <v>1</v>
      </c>
      <c r="G119" s="85">
        <v>18</v>
      </c>
      <c r="H119" s="85"/>
      <c r="I119" s="85"/>
      <c r="J119" s="85"/>
      <c r="K119" s="85"/>
      <c r="L119" s="92" t="s">
        <v>274</v>
      </c>
      <c r="M119" s="91" t="s">
        <v>401</v>
      </c>
      <c r="N119" s="85" t="s">
        <v>135</v>
      </c>
      <c r="O119" s="85" t="s">
        <v>402</v>
      </c>
      <c r="P119" s="78" t="str">
        <f t="shared" si="10"/>
        <v>3m6縞(各縞東西0.5mずつ削除し3m幅にする)</v>
      </c>
    </row>
    <row r="120" spans="1:16" ht="26.4">
      <c r="A120" s="166">
        <f t="shared" ca="1" si="6"/>
        <v>45</v>
      </c>
      <c r="B120" s="91" t="str">
        <f t="shared" ca="1" si="7"/>
        <v>〃</v>
      </c>
      <c r="C120" s="85" t="str">
        <f t="shared" ca="1" si="8"/>
        <v>〃</v>
      </c>
      <c r="D120" s="85" t="str">
        <f t="shared" ca="1" si="9"/>
        <v>〃</v>
      </c>
      <c r="E120" s="85" t="s">
        <v>204</v>
      </c>
      <c r="F120" s="85">
        <v>3</v>
      </c>
      <c r="G120" s="85"/>
      <c r="H120" s="85"/>
      <c r="I120" s="85"/>
      <c r="J120" s="85">
        <v>27</v>
      </c>
      <c r="K120" s="85"/>
      <c r="L120" s="92" t="s">
        <v>403</v>
      </c>
      <c r="M120" s="91" t="s">
        <v>401</v>
      </c>
      <c r="N120" s="85" t="s">
        <v>135</v>
      </c>
      <c r="O120" s="85" t="s">
        <v>402</v>
      </c>
      <c r="P120" s="78" t="str">
        <f t="shared" si="10"/>
        <v>西側2個_x000D_
東側(近)</v>
      </c>
    </row>
    <row r="121" spans="1:16" ht="26.4">
      <c r="A121" s="166">
        <f t="shared" ca="1" si="6"/>
        <v>45</v>
      </c>
      <c r="B121" s="91" t="str">
        <f t="shared" ca="1" si="7"/>
        <v>〃</v>
      </c>
      <c r="C121" s="85" t="str">
        <f t="shared" ca="1" si="8"/>
        <v>〃</v>
      </c>
      <c r="D121" s="85" t="str">
        <f t="shared" ca="1" si="9"/>
        <v>〃</v>
      </c>
      <c r="E121" s="85" t="s">
        <v>180</v>
      </c>
      <c r="F121" s="85">
        <v>2</v>
      </c>
      <c r="G121" s="85">
        <v>5.2</v>
      </c>
      <c r="H121" s="85"/>
      <c r="I121" s="85"/>
      <c r="J121" s="85"/>
      <c r="K121" s="85"/>
      <c r="L121" s="92" t="s">
        <v>404</v>
      </c>
      <c r="M121" s="91" t="s">
        <v>401</v>
      </c>
      <c r="N121" s="85" t="s">
        <v>135</v>
      </c>
      <c r="O121" s="85" t="s">
        <v>402</v>
      </c>
      <c r="P121" s="78" t="str">
        <f t="shared" si="10"/>
        <v>東側2.6m_x000D_
西側2.6m</v>
      </c>
    </row>
    <row r="122" spans="1:16" ht="26.4">
      <c r="A122" s="166">
        <f t="shared" ca="1" si="6"/>
        <v>45</v>
      </c>
      <c r="B122" s="91" t="str">
        <f t="shared" ca="1" si="7"/>
        <v>〃</v>
      </c>
      <c r="C122" s="85" t="str">
        <f t="shared" ca="1" si="8"/>
        <v>〃</v>
      </c>
      <c r="D122" s="85" t="str">
        <f t="shared" ca="1" si="9"/>
        <v>〃</v>
      </c>
      <c r="E122" s="85" t="s">
        <v>113</v>
      </c>
      <c r="F122" s="85">
        <v>1</v>
      </c>
      <c r="G122" s="85"/>
      <c r="H122" s="85"/>
      <c r="I122" s="85"/>
      <c r="J122" s="85"/>
      <c r="K122" s="85">
        <v>8</v>
      </c>
      <c r="L122" s="92" t="s">
        <v>270</v>
      </c>
      <c r="M122" s="91" t="s">
        <v>401</v>
      </c>
      <c r="N122" s="85" t="s">
        <v>135</v>
      </c>
      <c r="O122" s="85" t="s">
        <v>402</v>
      </c>
      <c r="P122" s="78" t="str">
        <f t="shared" si="10"/>
        <v>各縞東西0.5mずつ削除</v>
      </c>
    </row>
    <row r="123" spans="1:16" ht="26.4">
      <c r="A123" s="166">
        <f t="shared" ca="1" si="6"/>
        <v>46</v>
      </c>
      <c r="B123" s="91" t="str">
        <f t="shared" ca="1" si="7"/>
        <v>第20-7-2208</v>
      </c>
      <c r="C123" s="85" t="str">
        <f t="shared" ca="1" si="8"/>
        <v>県道</v>
      </c>
      <c r="D123" s="85" t="str">
        <f t="shared" ca="1" si="9"/>
        <v>福山市御幸町中津原1,378番地南方20メートル先</v>
      </c>
      <c r="E123" s="85" t="s">
        <v>92</v>
      </c>
      <c r="F123" s="85">
        <v>1</v>
      </c>
      <c r="G123" s="85">
        <v>21</v>
      </c>
      <c r="H123" s="85"/>
      <c r="I123" s="85"/>
      <c r="J123" s="85"/>
      <c r="K123" s="85"/>
      <c r="L123" s="92" t="s">
        <v>407</v>
      </c>
      <c r="M123" s="91" t="s">
        <v>405</v>
      </c>
      <c r="N123" s="85" t="s">
        <v>91</v>
      </c>
      <c r="O123" s="85" t="s">
        <v>406</v>
      </c>
      <c r="P123" s="78" t="str">
        <f t="shared" si="10"/>
        <v>3m7縞</v>
      </c>
    </row>
    <row r="124" spans="1:16" ht="26.4">
      <c r="A124" s="166">
        <f t="shared" ca="1" si="6"/>
        <v>46</v>
      </c>
      <c r="B124" s="91" t="str">
        <f t="shared" ca="1" si="7"/>
        <v>〃</v>
      </c>
      <c r="C124" s="85" t="str">
        <f t="shared" ca="1" si="8"/>
        <v>〃</v>
      </c>
      <c r="D124" s="85" t="str">
        <f t="shared" ca="1" si="9"/>
        <v>〃</v>
      </c>
      <c r="E124" s="85" t="s">
        <v>204</v>
      </c>
      <c r="F124" s="85">
        <v>4</v>
      </c>
      <c r="G124" s="85"/>
      <c r="H124" s="85"/>
      <c r="I124" s="85"/>
      <c r="J124" s="85">
        <v>36</v>
      </c>
      <c r="K124" s="85"/>
      <c r="L124" s="92" t="s">
        <v>408</v>
      </c>
      <c r="M124" s="91" t="s">
        <v>405</v>
      </c>
      <c r="N124" s="85" t="s">
        <v>91</v>
      </c>
      <c r="O124" s="85" t="s">
        <v>406</v>
      </c>
      <c r="P124" s="78" t="str">
        <f t="shared" si="10"/>
        <v>西側2個_x000D_
東側2個</v>
      </c>
    </row>
    <row r="125" spans="1:16" ht="26.4">
      <c r="A125" s="166">
        <f t="shared" ca="1" si="6"/>
        <v>46</v>
      </c>
      <c r="B125" s="91" t="str">
        <f t="shared" ca="1" si="7"/>
        <v>〃</v>
      </c>
      <c r="C125" s="85" t="str">
        <f t="shared" ca="1" si="8"/>
        <v>〃</v>
      </c>
      <c r="D125" s="85" t="str">
        <f t="shared" ca="1" si="9"/>
        <v>〃</v>
      </c>
      <c r="E125" s="85" t="s">
        <v>180</v>
      </c>
      <c r="F125" s="85">
        <v>2</v>
      </c>
      <c r="G125" s="85">
        <v>6</v>
      </c>
      <c r="H125" s="85"/>
      <c r="I125" s="85"/>
      <c r="J125" s="85"/>
      <c r="K125" s="85"/>
      <c r="L125" s="92" t="s">
        <v>279</v>
      </c>
      <c r="M125" s="91" t="s">
        <v>405</v>
      </c>
      <c r="N125" s="85" t="s">
        <v>91</v>
      </c>
      <c r="O125" s="85" t="s">
        <v>406</v>
      </c>
      <c r="P125" s="78" t="str">
        <f t="shared" si="10"/>
        <v>西側3.0m_x000D_
東側3.0m</v>
      </c>
    </row>
    <row r="126" spans="1:16" ht="39.6">
      <c r="A126" s="166">
        <f t="shared" ca="1" si="6"/>
        <v>47</v>
      </c>
      <c r="B126" s="91" t="str">
        <f t="shared" ca="1" si="7"/>
        <v>第20-7-0381</v>
      </c>
      <c r="C126" s="85" t="str">
        <f t="shared" ca="1" si="8"/>
        <v>〃</v>
      </c>
      <c r="D126" s="85" t="str">
        <f t="shared" ca="1" si="9"/>
        <v>福山市御幸町中津原453番地3西方100メートル先（大渡橋東詰交差点）</v>
      </c>
      <c r="E126" s="85" t="s">
        <v>92</v>
      </c>
      <c r="F126" s="85">
        <v>1</v>
      </c>
      <c r="G126" s="85">
        <v>36</v>
      </c>
      <c r="H126" s="85"/>
      <c r="I126" s="85"/>
      <c r="J126" s="85"/>
      <c r="K126" s="85"/>
      <c r="L126" s="92" t="s">
        <v>411</v>
      </c>
      <c r="M126" s="91" t="s">
        <v>409</v>
      </c>
      <c r="N126" s="85" t="s">
        <v>91</v>
      </c>
      <c r="O126" s="85" t="s">
        <v>410</v>
      </c>
      <c r="P126" s="78" t="str">
        <f t="shared" si="10"/>
        <v>東側3m12縞(各縞東西0.5mずつ削除し3m幅にする)</v>
      </c>
    </row>
    <row r="127" spans="1:16" ht="39.6">
      <c r="A127" s="166">
        <f t="shared" ca="1" si="6"/>
        <v>47</v>
      </c>
      <c r="B127" s="91" t="str">
        <f t="shared" ca="1" si="7"/>
        <v>〃</v>
      </c>
      <c r="C127" s="85" t="str">
        <f t="shared" ca="1" si="8"/>
        <v>〃</v>
      </c>
      <c r="D127" s="85" t="str">
        <f t="shared" ca="1" si="9"/>
        <v>〃</v>
      </c>
      <c r="E127" s="85" t="s">
        <v>180</v>
      </c>
      <c r="F127" s="85">
        <v>3</v>
      </c>
      <c r="G127" s="85">
        <v>20</v>
      </c>
      <c r="H127" s="85"/>
      <c r="I127" s="85"/>
      <c r="J127" s="85"/>
      <c r="K127" s="85"/>
      <c r="L127" s="92" t="s">
        <v>412</v>
      </c>
      <c r="M127" s="91" t="s">
        <v>409</v>
      </c>
      <c r="N127" s="85" t="s">
        <v>91</v>
      </c>
      <c r="O127" s="85" t="s">
        <v>410</v>
      </c>
      <c r="P127" s="78" t="str">
        <f t="shared" si="10"/>
        <v>東側7.0m_x000D_
北側6.0m_x000D_
西側7.0m</v>
      </c>
    </row>
    <row r="128" spans="1:16" ht="26.4">
      <c r="A128" s="166">
        <f t="shared" ca="1" si="6"/>
        <v>47</v>
      </c>
      <c r="B128" s="91" t="str">
        <f t="shared" ca="1" si="7"/>
        <v>〃</v>
      </c>
      <c r="C128" s="85" t="str">
        <f t="shared" ca="1" si="8"/>
        <v>〃</v>
      </c>
      <c r="D128" s="85" t="str">
        <f t="shared" ca="1" si="9"/>
        <v>〃</v>
      </c>
      <c r="E128" s="85" t="s">
        <v>113</v>
      </c>
      <c r="F128" s="85">
        <v>1</v>
      </c>
      <c r="G128" s="85"/>
      <c r="H128" s="85"/>
      <c r="I128" s="85"/>
      <c r="J128" s="85"/>
      <c r="K128" s="85">
        <v>10</v>
      </c>
      <c r="L128" s="92" t="s">
        <v>270</v>
      </c>
      <c r="M128" s="91" t="s">
        <v>409</v>
      </c>
      <c r="N128" s="85" t="s">
        <v>91</v>
      </c>
      <c r="O128" s="85" t="s">
        <v>410</v>
      </c>
      <c r="P128" s="78" t="str">
        <f t="shared" si="10"/>
        <v>各縞東西0.5mずつ削除</v>
      </c>
    </row>
    <row r="129" spans="1:16" ht="26.4">
      <c r="A129" s="166">
        <f t="shared" ca="1" si="6"/>
        <v>48</v>
      </c>
      <c r="B129" s="91" t="str">
        <f t="shared" ca="1" si="7"/>
        <v>第12-7-2643</v>
      </c>
      <c r="C129" s="85" t="str">
        <f t="shared" ca="1" si="8"/>
        <v>市道</v>
      </c>
      <c r="D129" s="85" t="str">
        <f t="shared" ca="1" si="9"/>
        <v>福山市御幸町中津原821番地先交差点</v>
      </c>
      <c r="E129" s="85" t="s">
        <v>177</v>
      </c>
      <c r="F129" s="85">
        <v>2</v>
      </c>
      <c r="G129" s="85"/>
      <c r="H129" s="85"/>
      <c r="I129" s="85"/>
      <c r="J129" s="85">
        <v>26</v>
      </c>
      <c r="K129" s="85"/>
      <c r="L129" s="92" t="s">
        <v>415</v>
      </c>
      <c r="M129" s="91" t="s">
        <v>413</v>
      </c>
      <c r="N129" s="85" t="s">
        <v>135</v>
      </c>
      <c r="O129" s="85" t="s">
        <v>414</v>
      </c>
      <c r="P129" s="78" t="str">
        <f t="shared" si="10"/>
        <v>東側_x000D_
西側</v>
      </c>
    </row>
    <row r="130" spans="1:16" ht="26.4">
      <c r="A130" s="166">
        <f t="shared" ca="1" si="6"/>
        <v>48</v>
      </c>
      <c r="B130" s="91" t="str">
        <f t="shared" ca="1" si="7"/>
        <v>〃</v>
      </c>
      <c r="C130" s="85" t="str">
        <f t="shared" ca="1" si="8"/>
        <v>〃</v>
      </c>
      <c r="D130" s="85" t="str">
        <f t="shared" ca="1" si="9"/>
        <v>〃</v>
      </c>
      <c r="E130" s="85" t="s">
        <v>180</v>
      </c>
      <c r="F130" s="85">
        <v>2</v>
      </c>
      <c r="G130" s="85">
        <v>1.8</v>
      </c>
      <c r="H130" s="85">
        <v>2</v>
      </c>
      <c r="I130" s="85"/>
      <c r="J130" s="85"/>
      <c r="K130" s="85"/>
      <c r="L130" s="92" t="s">
        <v>416</v>
      </c>
      <c r="M130" s="91" t="s">
        <v>413</v>
      </c>
      <c r="N130" s="85" t="s">
        <v>135</v>
      </c>
      <c r="O130" s="85" t="s">
        <v>414</v>
      </c>
      <c r="P130" s="78" t="str">
        <f t="shared" si="10"/>
        <v>東側2.0m_x000D_
西側1.8m</v>
      </c>
    </row>
    <row r="131" spans="1:16" ht="79.2">
      <c r="A131" s="166">
        <f t="shared" ca="1" si="6"/>
        <v>49</v>
      </c>
      <c r="B131" s="91" t="str">
        <f t="shared" ca="1" si="7"/>
        <v>第20-7-0765</v>
      </c>
      <c r="C131" s="85" t="str">
        <f t="shared" ca="1" si="8"/>
        <v>県道</v>
      </c>
      <c r="D131" s="85" t="str">
        <f t="shared" ca="1" si="9"/>
        <v>福山市山野町山野58番地先交差点</v>
      </c>
      <c r="E131" s="85" t="s">
        <v>92</v>
      </c>
      <c r="F131" s="85">
        <v>2</v>
      </c>
      <c r="G131" s="85">
        <v>45</v>
      </c>
      <c r="H131" s="85"/>
      <c r="I131" s="85"/>
      <c r="J131" s="85"/>
      <c r="K131" s="85"/>
      <c r="L131" s="92" t="s">
        <v>418</v>
      </c>
      <c r="M131" s="91" t="s">
        <v>417</v>
      </c>
      <c r="N131" s="85" t="s">
        <v>91</v>
      </c>
      <c r="O131" s="85" t="s">
        <v>186</v>
      </c>
      <c r="P131" s="78" t="str">
        <f t="shared" si="10"/>
        <v>南側3m7縞(各縞南北0.5mずつ削除し3m幅にする)_x000D_
北側3m8縞(各縞北側1.0mずつ削除し3m幅にする)</v>
      </c>
    </row>
    <row r="132" spans="1:16" ht="26.4">
      <c r="A132" s="166">
        <f t="shared" ca="1" si="6"/>
        <v>49</v>
      </c>
      <c r="B132" s="91" t="str">
        <f t="shared" ca="1" si="7"/>
        <v>〃</v>
      </c>
      <c r="C132" s="85" t="str">
        <f t="shared" ca="1" si="8"/>
        <v>〃</v>
      </c>
      <c r="D132" s="85" t="str">
        <f t="shared" ca="1" si="9"/>
        <v>〃</v>
      </c>
      <c r="E132" s="85" t="s">
        <v>180</v>
      </c>
      <c r="F132" s="85">
        <v>2</v>
      </c>
      <c r="G132" s="85">
        <v>7</v>
      </c>
      <c r="H132" s="85"/>
      <c r="I132" s="85"/>
      <c r="J132" s="85"/>
      <c r="K132" s="85"/>
      <c r="L132" s="92" t="s">
        <v>419</v>
      </c>
      <c r="M132" s="91" t="s">
        <v>417</v>
      </c>
      <c r="N132" s="85" t="s">
        <v>91</v>
      </c>
      <c r="O132" s="85" t="s">
        <v>186</v>
      </c>
      <c r="P132" s="78" t="str">
        <f t="shared" si="10"/>
        <v>南側4.0m_x000D_
北側3.0m</v>
      </c>
    </row>
    <row r="133" spans="1:16" ht="39.6">
      <c r="A133" s="166">
        <f t="shared" ca="1" si="6"/>
        <v>49</v>
      </c>
      <c r="B133" s="91" t="str">
        <f t="shared" ca="1" si="7"/>
        <v>〃</v>
      </c>
      <c r="C133" s="85" t="str">
        <f t="shared" ca="1" si="8"/>
        <v>〃</v>
      </c>
      <c r="D133" s="85" t="str">
        <f t="shared" ca="1" si="9"/>
        <v>〃</v>
      </c>
      <c r="E133" s="85" t="s">
        <v>113</v>
      </c>
      <c r="F133" s="85">
        <v>2</v>
      </c>
      <c r="G133" s="85"/>
      <c r="H133" s="85"/>
      <c r="I133" s="85"/>
      <c r="J133" s="85"/>
      <c r="K133" s="85">
        <v>16</v>
      </c>
      <c r="L133" s="92" t="s">
        <v>420</v>
      </c>
      <c r="M133" s="91" t="s">
        <v>417</v>
      </c>
      <c r="N133" s="85" t="s">
        <v>91</v>
      </c>
      <c r="O133" s="85" t="s">
        <v>186</v>
      </c>
      <c r="P133" s="78" t="str">
        <f t="shared" si="10"/>
        <v>南側 各縞南北0.5mずつ削除_x000D_
北側 各縞北側1.0m削除</v>
      </c>
    </row>
    <row r="134" spans="1:16" ht="26.4">
      <c r="A134" s="166">
        <f t="shared" ca="1" si="6"/>
        <v>49</v>
      </c>
      <c r="B134" s="91">
        <f t="shared" ca="1" si="7"/>
        <v>0</v>
      </c>
      <c r="C134" s="85" t="str">
        <f t="shared" ca="1" si="8"/>
        <v>〃</v>
      </c>
      <c r="D134" s="85" t="str">
        <f t="shared" ca="1" si="9"/>
        <v>〃</v>
      </c>
      <c r="E134" s="85" t="s">
        <v>99</v>
      </c>
      <c r="F134" s="85">
        <v>2</v>
      </c>
      <c r="G134" s="85"/>
      <c r="H134" s="85"/>
      <c r="I134" s="85">
        <v>2</v>
      </c>
      <c r="J134" s="85"/>
      <c r="K134" s="85"/>
      <c r="L134" s="92" t="s">
        <v>421</v>
      </c>
      <c r="M134" s="91"/>
      <c r="N134" s="85" t="s">
        <v>91</v>
      </c>
      <c r="O134" s="85" t="s">
        <v>186</v>
      </c>
      <c r="P134" s="78" t="str">
        <f t="shared" si="10"/>
        <v>北側 北側両外側線2m延長</v>
      </c>
    </row>
    <row r="135" spans="1:16" ht="52.8">
      <c r="A135" s="166">
        <f t="shared" ref="A135:A196" ca="1" si="11">IF(D134="","",IF(D135="〃",A134,A134+1))</f>
        <v>50</v>
      </c>
      <c r="B135" s="91" t="str">
        <f t="shared" ref="B135:B195" ca="1" si="12">IF(OFFSET(M135,-1,)=M135,"〃",M135)</f>
        <v>第12-7-2887</v>
      </c>
      <c r="C135" s="85" t="str">
        <f t="shared" ref="C135:C195" ca="1" si="13">IF(OFFSET(N135,-1,)=N135,"〃",N135)</f>
        <v>市道</v>
      </c>
      <c r="D135" s="85" t="str">
        <f t="shared" ref="D135:D195" ca="1" si="14">IF(OFFSET(O135,-1,)=O135,"〃",O135)</f>
        <v>福山市新市町下安井168番地3先交差点</v>
      </c>
      <c r="E135" s="85" t="s">
        <v>177</v>
      </c>
      <c r="F135" s="85">
        <v>3</v>
      </c>
      <c r="G135" s="85"/>
      <c r="H135" s="85"/>
      <c r="I135" s="85"/>
      <c r="J135" s="85">
        <v>39</v>
      </c>
      <c r="K135" s="85"/>
      <c r="L135" s="92" t="s">
        <v>424</v>
      </c>
      <c r="M135" s="91" t="s">
        <v>422</v>
      </c>
      <c r="N135" s="85" t="s">
        <v>135</v>
      </c>
      <c r="O135" s="85" t="s">
        <v>423</v>
      </c>
      <c r="P135" s="78" t="str">
        <f t="shared" ref="P135:P195" si="15">ASC(L135)</f>
        <v>南西側縮小施工_x000D_
北側縮小施工_x000D_
南東側既存削除後縮小施工</v>
      </c>
    </row>
    <row r="136" spans="1:16" ht="39.6">
      <c r="A136" s="166">
        <f t="shared" ca="1" si="11"/>
        <v>50</v>
      </c>
      <c r="B136" s="91" t="str">
        <f t="shared" ca="1" si="12"/>
        <v>〃</v>
      </c>
      <c r="C136" s="85" t="str">
        <f t="shared" ca="1" si="13"/>
        <v>〃</v>
      </c>
      <c r="D136" s="85" t="str">
        <f t="shared" ca="1" si="14"/>
        <v>〃</v>
      </c>
      <c r="E136" s="85" t="s">
        <v>180</v>
      </c>
      <c r="F136" s="85">
        <v>3</v>
      </c>
      <c r="G136" s="85">
        <v>3.8</v>
      </c>
      <c r="H136" s="85">
        <v>1.8</v>
      </c>
      <c r="I136" s="85"/>
      <c r="J136" s="85"/>
      <c r="K136" s="85"/>
      <c r="L136" s="92" t="s">
        <v>425</v>
      </c>
      <c r="M136" s="91" t="s">
        <v>422</v>
      </c>
      <c r="N136" s="85" t="s">
        <v>135</v>
      </c>
      <c r="O136" s="85" t="s">
        <v>423</v>
      </c>
      <c r="P136" s="78" t="str">
        <f t="shared" si="15"/>
        <v>南西側1.8m_x000D_
南東側2.0m_x000D_
北側1.8m</v>
      </c>
    </row>
    <row r="137" spans="1:16" ht="26.4">
      <c r="A137" s="166">
        <f t="shared" ca="1" si="11"/>
        <v>50</v>
      </c>
      <c r="B137" s="91" t="str">
        <f t="shared" ca="1" si="12"/>
        <v>〃</v>
      </c>
      <c r="C137" s="85" t="str">
        <f t="shared" ca="1" si="13"/>
        <v>〃</v>
      </c>
      <c r="D137" s="85" t="str">
        <f t="shared" ca="1" si="14"/>
        <v>〃</v>
      </c>
      <c r="E137" s="85" t="s">
        <v>101</v>
      </c>
      <c r="F137" s="85">
        <v>1</v>
      </c>
      <c r="G137" s="85"/>
      <c r="H137" s="85"/>
      <c r="I137" s="85"/>
      <c r="J137" s="85"/>
      <c r="K137" s="85">
        <v>15</v>
      </c>
      <c r="L137" s="92" t="s">
        <v>426</v>
      </c>
      <c r="M137" s="91" t="s">
        <v>422</v>
      </c>
      <c r="N137" s="85" t="s">
        <v>135</v>
      </c>
      <c r="O137" s="85" t="s">
        <v>423</v>
      </c>
      <c r="P137" s="78" t="str">
        <f t="shared" si="15"/>
        <v>南東側全削除</v>
      </c>
    </row>
    <row r="138" spans="1:16" ht="39.6">
      <c r="A138" s="166">
        <f t="shared" ca="1" si="11"/>
        <v>51</v>
      </c>
      <c r="B138" s="91" t="str">
        <f t="shared" ca="1" si="12"/>
        <v>第12-7-2832</v>
      </c>
      <c r="C138" s="85" t="str">
        <f t="shared" ca="1" si="13"/>
        <v>〃</v>
      </c>
      <c r="D138" s="85" t="str">
        <f t="shared" ca="1" si="14"/>
        <v>福山市新市町下安井26番地5先交差点</v>
      </c>
      <c r="E138" s="85" t="s">
        <v>177</v>
      </c>
      <c r="F138" s="85">
        <v>2</v>
      </c>
      <c r="G138" s="85"/>
      <c r="H138" s="85"/>
      <c r="I138" s="85"/>
      <c r="J138" s="85">
        <v>26</v>
      </c>
      <c r="K138" s="85"/>
      <c r="L138" s="92" t="s">
        <v>429</v>
      </c>
      <c r="M138" s="91" t="s">
        <v>427</v>
      </c>
      <c r="N138" s="85" t="s">
        <v>135</v>
      </c>
      <c r="O138" s="85" t="s">
        <v>428</v>
      </c>
      <c r="P138" s="78" t="str">
        <f t="shared" si="15"/>
        <v>西側既存削除後縮小施工_x000D_
東側縮小施工</v>
      </c>
    </row>
    <row r="139" spans="1:16" ht="26.4">
      <c r="A139" s="166">
        <f t="shared" ca="1" si="11"/>
        <v>51</v>
      </c>
      <c r="B139" s="91" t="str">
        <f t="shared" ca="1" si="12"/>
        <v>〃</v>
      </c>
      <c r="C139" s="85" t="str">
        <f t="shared" ca="1" si="13"/>
        <v>〃</v>
      </c>
      <c r="D139" s="85" t="str">
        <f t="shared" ca="1" si="14"/>
        <v>〃</v>
      </c>
      <c r="E139" s="85" t="s">
        <v>180</v>
      </c>
      <c r="F139" s="85">
        <v>2</v>
      </c>
      <c r="G139" s="85">
        <v>4</v>
      </c>
      <c r="H139" s="85"/>
      <c r="I139" s="85"/>
      <c r="J139" s="85"/>
      <c r="K139" s="85"/>
      <c r="L139" s="92" t="s">
        <v>430</v>
      </c>
      <c r="M139" s="91" t="s">
        <v>427</v>
      </c>
      <c r="N139" s="85" t="s">
        <v>135</v>
      </c>
      <c r="O139" s="85" t="s">
        <v>428</v>
      </c>
      <c r="P139" s="78" t="str">
        <f t="shared" si="15"/>
        <v>西側2.0m_x000D_
東側2.0m</v>
      </c>
    </row>
    <row r="140" spans="1:16" ht="26.4">
      <c r="A140" s="166">
        <f t="shared" ca="1" si="11"/>
        <v>51</v>
      </c>
      <c r="B140" s="91" t="str">
        <f t="shared" ca="1" si="12"/>
        <v>〃</v>
      </c>
      <c r="C140" s="85" t="str">
        <f t="shared" ca="1" si="13"/>
        <v>〃</v>
      </c>
      <c r="D140" s="85" t="str">
        <f t="shared" ca="1" si="14"/>
        <v>〃</v>
      </c>
      <c r="E140" s="85" t="s">
        <v>101</v>
      </c>
      <c r="F140" s="85">
        <v>1</v>
      </c>
      <c r="G140" s="85"/>
      <c r="H140" s="85"/>
      <c r="I140" s="85"/>
      <c r="J140" s="85"/>
      <c r="K140" s="85">
        <v>2</v>
      </c>
      <c r="L140" s="92" t="s">
        <v>359</v>
      </c>
      <c r="M140" s="91" t="s">
        <v>427</v>
      </c>
      <c r="N140" s="85" t="s">
        <v>135</v>
      </c>
      <c r="O140" s="85" t="s">
        <v>428</v>
      </c>
      <c r="P140" s="78" t="str">
        <f t="shared" si="15"/>
        <v>西側全削除</v>
      </c>
    </row>
    <row r="141" spans="1:16" ht="26.4">
      <c r="A141" s="166">
        <f t="shared" ca="1" si="11"/>
        <v>52</v>
      </c>
      <c r="B141" s="91" t="str">
        <f t="shared" ca="1" si="12"/>
        <v>第12-7-2907</v>
      </c>
      <c r="C141" s="85" t="str">
        <f t="shared" ca="1" si="13"/>
        <v>〃</v>
      </c>
      <c r="D141" s="85" t="str">
        <f t="shared" ca="1" si="14"/>
        <v>福山市新市町下安井4番地2先交差点</v>
      </c>
      <c r="E141" s="85" t="s">
        <v>180</v>
      </c>
      <c r="F141" s="85">
        <v>2</v>
      </c>
      <c r="G141" s="85">
        <v>3.5</v>
      </c>
      <c r="H141" s="85"/>
      <c r="I141" s="85"/>
      <c r="J141" s="85"/>
      <c r="K141" s="85"/>
      <c r="L141" s="92" t="s">
        <v>433</v>
      </c>
      <c r="M141" s="91" t="s">
        <v>431</v>
      </c>
      <c r="N141" s="85" t="s">
        <v>135</v>
      </c>
      <c r="O141" s="85" t="s">
        <v>432</v>
      </c>
      <c r="P141" s="78" t="str">
        <f t="shared" si="15"/>
        <v>南側2.5m_x000D_
北側1.5m</v>
      </c>
    </row>
    <row r="142" spans="1:16" ht="26.4">
      <c r="A142" s="166">
        <f t="shared" ca="1" si="11"/>
        <v>53</v>
      </c>
      <c r="B142" s="91" t="str">
        <f t="shared" ca="1" si="12"/>
        <v>第20-7-2248</v>
      </c>
      <c r="C142" s="85" t="str">
        <f t="shared" ca="1" si="13"/>
        <v>〃</v>
      </c>
      <c r="D142" s="85" t="str">
        <f t="shared" ca="1" si="14"/>
        <v>福山市新市町下安井737番地1先交差点</v>
      </c>
      <c r="E142" s="85" t="s">
        <v>92</v>
      </c>
      <c r="F142" s="85">
        <v>1</v>
      </c>
      <c r="G142" s="85">
        <v>15</v>
      </c>
      <c r="H142" s="85"/>
      <c r="I142" s="85"/>
      <c r="J142" s="85"/>
      <c r="K142" s="85"/>
      <c r="L142" s="92" t="s">
        <v>436</v>
      </c>
      <c r="M142" s="91" t="s">
        <v>434</v>
      </c>
      <c r="N142" s="85" t="s">
        <v>135</v>
      </c>
      <c r="O142" s="85" t="s">
        <v>435</v>
      </c>
      <c r="P142" s="78" t="str">
        <f t="shared" si="15"/>
        <v>3m5縞</v>
      </c>
    </row>
    <row r="143" spans="1:16" ht="26.4">
      <c r="A143" s="166">
        <f t="shared" ca="1" si="11"/>
        <v>53</v>
      </c>
      <c r="B143" s="91" t="str">
        <f t="shared" ca="1" si="12"/>
        <v>〃</v>
      </c>
      <c r="C143" s="85" t="str">
        <f t="shared" ca="1" si="13"/>
        <v>〃</v>
      </c>
      <c r="D143" s="85" t="str">
        <f t="shared" ca="1" si="14"/>
        <v>〃</v>
      </c>
      <c r="E143" s="85" t="s">
        <v>204</v>
      </c>
      <c r="F143" s="85">
        <v>2</v>
      </c>
      <c r="G143" s="85"/>
      <c r="H143" s="85"/>
      <c r="I143" s="85"/>
      <c r="J143" s="85">
        <v>18</v>
      </c>
      <c r="K143" s="85"/>
      <c r="L143" s="92" t="s">
        <v>437</v>
      </c>
      <c r="M143" s="91" t="s">
        <v>434</v>
      </c>
      <c r="N143" s="85" t="s">
        <v>135</v>
      </c>
      <c r="O143" s="85" t="s">
        <v>435</v>
      </c>
      <c r="P143" s="78" t="str">
        <f t="shared" si="15"/>
        <v>北側(近)_x000D_
北側(遠)</v>
      </c>
    </row>
    <row r="144" spans="1:16" ht="26.4">
      <c r="A144" s="166">
        <f t="shared" ca="1" si="11"/>
        <v>53</v>
      </c>
      <c r="B144" s="91" t="str">
        <f t="shared" ca="1" si="12"/>
        <v>〃</v>
      </c>
      <c r="C144" s="85" t="str">
        <f t="shared" ca="1" si="13"/>
        <v>〃</v>
      </c>
      <c r="D144" s="85" t="str">
        <f t="shared" ca="1" si="14"/>
        <v>〃</v>
      </c>
      <c r="E144" s="85" t="s">
        <v>180</v>
      </c>
      <c r="F144" s="85">
        <v>1</v>
      </c>
      <c r="G144" s="85">
        <v>2.5</v>
      </c>
      <c r="H144" s="85"/>
      <c r="I144" s="85"/>
      <c r="J144" s="85"/>
      <c r="K144" s="85"/>
      <c r="L144" s="92" t="s">
        <v>438</v>
      </c>
      <c r="M144" s="91" t="s">
        <v>434</v>
      </c>
      <c r="N144" s="85" t="s">
        <v>135</v>
      </c>
      <c r="O144" s="85" t="s">
        <v>435</v>
      </c>
      <c r="P144" s="78" t="str">
        <f t="shared" si="15"/>
        <v>南側2.5m</v>
      </c>
    </row>
    <row r="145" spans="1:16" ht="26.4">
      <c r="A145" s="166">
        <f t="shared" ca="1" si="11"/>
        <v>54</v>
      </c>
      <c r="B145" s="91" t="str">
        <f t="shared" ca="1" si="12"/>
        <v>第12-7-2791</v>
      </c>
      <c r="C145" s="85" t="str">
        <f t="shared" ca="1" si="13"/>
        <v>〃</v>
      </c>
      <c r="D145" s="85" t="str">
        <f t="shared" ca="1" si="14"/>
        <v>福山市新市町宮内2,086番地1先交差点</v>
      </c>
      <c r="E145" s="85" t="s">
        <v>177</v>
      </c>
      <c r="F145" s="85">
        <v>1</v>
      </c>
      <c r="G145" s="85"/>
      <c r="H145" s="85"/>
      <c r="I145" s="85"/>
      <c r="J145" s="85">
        <v>13</v>
      </c>
      <c r="K145" s="85"/>
      <c r="L145" s="92" t="s">
        <v>441</v>
      </c>
      <c r="M145" s="91" t="s">
        <v>439</v>
      </c>
      <c r="N145" s="85" t="s">
        <v>135</v>
      </c>
      <c r="O145" s="85" t="s">
        <v>440</v>
      </c>
      <c r="P145" s="78" t="str">
        <f t="shared" si="15"/>
        <v>東側</v>
      </c>
    </row>
    <row r="146" spans="1:16" ht="26.4">
      <c r="A146" s="166">
        <f t="shared" ca="1" si="11"/>
        <v>54</v>
      </c>
      <c r="B146" s="91" t="str">
        <f t="shared" ca="1" si="12"/>
        <v>〃</v>
      </c>
      <c r="C146" s="85" t="str">
        <f t="shared" ca="1" si="13"/>
        <v>〃</v>
      </c>
      <c r="D146" s="85" t="str">
        <f t="shared" ca="1" si="14"/>
        <v>〃</v>
      </c>
      <c r="E146" s="85" t="s">
        <v>180</v>
      </c>
      <c r="F146" s="85">
        <v>1</v>
      </c>
      <c r="G146" s="85">
        <v>3</v>
      </c>
      <c r="H146" s="85"/>
      <c r="I146" s="85"/>
      <c r="J146" s="85"/>
      <c r="K146" s="85"/>
      <c r="L146" s="92" t="s">
        <v>442</v>
      </c>
      <c r="M146" s="91" t="s">
        <v>439</v>
      </c>
      <c r="N146" s="85" t="s">
        <v>135</v>
      </c>
      <c r="O146" s="85" t="s">
        <v>440</v>
      </c>
      <c r="P146" s="78" t="str">
        <f t="shared" si="15"/>
        <v>東側3.0m</v>
      </c>
    </row>
    <row r="147" spans="1:16" ht="26.4">
      <c r="A147" s="166">
        <f t="shared" ca="1" si="11"/>
        <v>55</v>
      </c>
      <c r="B147" s="91" t="str">
        <f t="shared" ca="1" si="12"/>
        <v>第20-7-1737</v>
      </c>
      <c r="C147" s="85" t="str">
        <f t="shared" ca="1" si="13"/>
        <v>〃</v>
      </c>
      <c r="D147" s="85" t="str">
        <f t="shared" ca="1" si="14"/>
        <v>福山市新市町新市145番地先（神谷川橋東詰交差点）</v>
      </c>
      <c r="E147" s="85" t="s">
        <v>180</v>
      </c>
      <c r="F147" s="85">
        <v>1</v>
      </c>
      <c r="G147" s="85">
        <v>3</v>
      </c>
      <c r="H147" s="85"/>
      <c r="I147" s="85"/>
      <c r="J147" s="85"/>
      <c r="K147" s="85"/>
      <c r="L147" s="92" t="s">
        <v>442</v>
      </c>
      <c r="M147" s="91" t="s">
        <v>443</v>
      </c>
      <c r="N147" s="85" t="s">
        <v>135</v>
      </c>
      <c r="O147" s="85" t="s">
        <v>444</v>
      </c>
      <c r="P147" s="78" t="str">
        <f t="shared" si="15"/>
        <v>東側3.0m</v>
      </c>
    </row>
    <row r="148" spans="1:16" ht="26.4">
      <c r="A148" s="166">
        <f t="shared" ca="1" si="11"/>
        <v>56</v>
      </c>
      <c r="B148" s="91" t="str">
        <f t="shared" ca="1" si="12"/>
        <v>第20-7-1707</v>
      </c>
      <c r="C148" s="85" t="str">
        <f t="shared" ca="1" si="13"/>
        <v>〃</v>
      </c>
      <c r="D148" s="85" t="str">
        <f t="shared" ca="1" si="14"/>
        <v>福山市新市町新市555番地先（新市支所（南）交差点）</v>
      </c>
      <c r="E148" s="85" t="s">
        <v>180</v>
      </c>
      <c r="F148" s="85">
        <v>1</v>
      </c>
      <c r="G148" s="85">
        <v>2</v>
      </c>
      <c r="H148" s="85"/>
      <c r="I148" s="85"/>
      <c r="J148" s="85"/>
      <c r="K148" s="85"/>
      <c r="L148" s="92" t="s">
        <v>447</v>
      </c>
      <c r="M148" s="91" t="s">
        <v>445</v>
      </c>
      <c r="N148" s="85" t="s">
        <v>135</v>
      </c>
      <c r="O148" s="85" t="s">
        <v>446</v>
      </c>
      <c r="P148" s="78" t="str">
        <f t="shared" si="15"/>
        <v>南側2.0m</v>
      </c>
    </row>
    <row r="149" spans="1:16" ht="39.6">
      <c r="A149" s="166">
        <f t="shared" ca="1" si="11"/>
        <v>57</v>
      </c>
      <c r="B149" s="91" t="str">
        <f t="shared" ca="1" si="12"/>
        <v>第20-7-2153</v>
      </c>
      <c r="C149" s="85" t="str">
        <f t="shared" ca="1" si="13"/>
        <v>県道(新市七曲西城線)</v>
      </c>
      <c r="D149" s="85" t="str">
        <f t="shared" ca="1" si="14"/>
        <v>福山市新市町新市620番地2先（新市駅前交差点）</v>
      </c>
      <c r="E149" s="85" t="s">
        <v>92</v>
      </c>
      <c r="F149" s="85">
        <v>1</v>
      </c>
      <c r="G149" s="85">
        <v>21</v>
      </c>
      <c r="H149" s="85"/>
      <c r="I149" s="85"/>
      <c r="J149" s="85"/>
      <c r="K149" s="85"/>
      <c r="L149" s="92" t="s">
        <v>451</v>
      </c>
      <c r="M149" s="91" t="s">
        <v>448</v>
      </c>
      <c r="N149" s="85" t="s">
        <v>449</v>
      </c>
      <c r="O149" s="85" t="s">
        <v>450</v>
      </c>
      <c r="P149" s="78" t="str">
        <f t="shared" si="15"/>
        <v>東側3m7縞(各縞西側1m削除し3m幅にする)</v>
      </c>
    </row>
    <row r="150" spans="1:16" ht="26.4">
      <c r="A150" s="166">
        <f t="shared" ca="1" si="11"/>
        <v>57</v>
      </c>
      <c r="B150" s="91" t="str">
        <f t="shared" ca="1" si="12"/>
        <v>〃</v>
      </c>
      <c r="C150" s="85" t="str">
        <f t="shared" ca="1" si="13"/>
        <v>〃</v>
      </c>
      <c r="D150" s="85" t="str">
        <f t="shared" ca="1" si="14"/>
        <v>〃</v>
      </c>
      <c r="E150" s="85" t="s">
        <v>113</v>
      </c>
      <c r="F150" s="85">
        <v>1</v>
      </c>
      <c r="G150" s="85"/>
      <c r="H150" s="85"/>
      <c r="I150" s="85"/>
      <c r="J150" s="85"/>
      <c r="K150" s="85">
        <v>16</v>
      </c>
      <c r="L150" s="92" t="s">
        <v>452</v>
      </c>
      <c r="M150" s="91" t="s">
        <v>448</v>
      </c>
      <c r="N150" s="85" t="s">
        <v>449</v>
      </c>
      <c r="O150" s="85" t="s">
        <v>450</v>
      </c>
      <c r="P150" s="78" t="str">
        <f t="shared" si="15"/>
        <v>東側 各縞西側1m削除</v>
      </c>
    </row>
    <row r="151" spans="1:16" ht="26.4">
      <c r="A151" s="166">
        <f t="shared" ca="1" si="11"/>
        <v>58</v>
      </c>
      <c r="B151" s="91" t="str">
        <f t="shared" ca="1" si="12"/>
        <v>第12-7-2804</v>
      </c>
      <c r="C151" s="85" t="str">
        <f t="shared" ca="1" si="13"/>
        <v>市道</v>
      </c>
      <c r="D151" s="85" t="str">
        <f t="shared" ca="1" si="14"/>
        <v>福山市新市町新市977番地2先交差点</v>
      </c>
      <c r="E151" s="85" t="s">
        <v>177</v>
      </c>
      <c r="F151" s="85">
        <v>2</v>
      </c>
      <c r="G151" s="85"/>
      <c r="H151" s="85"/>
      <c r="I151" s="85"/>
      <c r="J151" s="85">
        <v>26</v>
      </c>
      <c r="K151" s="85"/>
      <c r="L151" s="92" t="s">
        <v>455</v>
      </c>
      <c r="M151" s="91" t="s">
        <v>453</v>
      </c>
      <c r="N151" s="85" t="s">
        <v>135</v>
      </c>
      <c r="O151" s="85" t="s">
        <v>454</v>
      </c>
      <c r="P151" s="78" t="str">
        <f t="shared" si="15"/>
        <v>北側_x000D_
南側</v>
      </c>
    </row>
    <row r="152" spans="1:16" ht="26.4">
      <c r="A152" s="166">
        <f t="shared" ca="1" si="11"/>
        <v>58</v>
      </c>
      <c r="B152" s="91" t="str">
        <f t="shared" ca="1" si="12"/>
        <v>〃</v>
      </c>
      <c r="C152" s="85" t="str">
        <f t="shared" ca="1" si="13"/>
        <v>〃</v>
      </c>
      <c r="D152" s="85" t="str">
        <f t="shared" ca="1" si="14"/>
        <v>〃</v>
      </c>
      <c r="E152" s="85" t="s">
        <v>180</v>
      </c>
      <c r="F152" s="85">
        <v>2</v>
      </c>
      <c r="G152" s="85"/>
      <c r="H152" s="85">
        <v>7</v>
      </c>
      <c r="I152" s="85"/>
      <c r="J152" s="85"/>
      <c r="K152" s="85"/>
      <c r="L152" s="92" t="s">
        <v>456</v>
      </c>
      <c r="M152" s="91" t="s">
        <v>453</v>
      </c>
      <c r="N152" s="85" t="s">
        <v>135</v>
      </c>
      <c r="O152" s="85" t="s">
        <v>454</v>
      </c>
      <c r="P152" s="78" t="str">
        <f t="shared" si="15"/>
        <v>北側3.0m_x000D_
南側4.0m</v>
      </c>
    </row>
    <row r="153" spans="1:16" ht="26.4">
      <c r="A153" s="166">
        <f t="shared" ca="1" si="11"/>
        <v>59</v>
      </c>
      <c r="B153" s="91" t="str">
        <f t="shared" ca="1" si="12"/>
        <v>第12-7-2785</v>
      </c>
      <c r="C153" s="85" t="str">
        <f t="shared" ca="1" si="13"/>
        <v>〃</v>
      </c>
      <c r="D153" s="85" t="str">
        <f t="shared" ca="1" si="14"/>
        <v>福山市新市町新市996番地1先交差点</v>
      </c>
      <c r="E153" s="85" t="s">
        <v>177</v>
      </c>
      <c r="F153" s="85">
        <v>1</v>
      </c>
      <c r="G153" s="85"/>
      <c r="H153" s="85"/>
      <c r="I153" s="85"/>
      <c r="J153" s="85">
        <v>13</v>
      </c>
      <c r="K153" s="85"/>
      <c r="L153" s="92" t="s">
        <v>459</v>
      </c>
      <c r="M153" s="91" t="s">
        <v>457</v>
      </c>
      <c r="N153" s="85" t="s">
        <v>135</v>
      </c>
      <c r="O153" s="85" t="s">
        <v>458</v>
      </c>
      <c r="P153" s="78" t="str">
        <f t="shared" si="15"/>
        <v>更新</v>
      </c>
    </row>
    <row r="154" spans="1:16" ht="26.4">
      <c r="A154" s="166">
        <f t="shared" ca="1" si="11"/>
        <v>59</v>
      </c>
      <c r="B154" s="91" t="str">
        <f t="shared" ca="1" si="12"/>
        <v>〃</v>
      </c>
      <c r="C154" s="85" t="str">
        <f t="shared" ca="1" si="13"/>
        <v>〃</v>
      </c>
      <c r="D154" s="85" t="str">
        <f t="shared" ca="1" si="14"/>
        <v>〃</v>
      </c>
      <c r="E154" s="85" t="s">
        <v>180</v>
      </c>
      <c r="F154" s="85">
        <v>1</v>
      </c>
      <c r="G154" s="85"/>
      <c r="H154" s="85">
        <v>1.5</v>
      </c>
      <c r="I154" s="85"/>
      <c r="J154" s="85"/>
      <c r="K154" s="85"/>
      <c r="L154" s="92" t="s">
        <v>460</v>
      </c>
      <c r="M154" s="91" t="s">
        <v>457</v>
      </c>
      <c r="N154" s="85" t="s">
        <v>135</v>
      </c>
      <c r="O154" s="85" t="s">
        <v>458</v>
      </c>
      <c r="P154" s="78" t="str">
        <f t="shared" si="15"/>
        <v>西側1.5m</v>
      </c>
    </row>
    <row r="155" spans="1:16" ht="26.4">
      <c r="A155" s="166">
        <f t="shared" ca="1" si="11"/>
        <v>59</v>
      </c>
      <c r="B155" s="91" t="str">
        <f t="shared" ca="1" si="12"/>
        <v>第20-7-1760</v>
      </c>
      <c r="C155" s="85" t="str">
        <f t="shared" ca="1" si="13"/>
        <v>〃</v>
      </c>
      <c r="D155" s="85" t="str">
        <f t="shared" ca="1" si="14"/>
        <v>〃</v>
      </c>
      <c r="E155" s="85" t="s">
        <v>92</v>
      </c>
      <c r="F155" s="85">
        <v>1</v>
      </c>
      <c r="G155" s="85">
        <v>24</v>
      </c>
      <c r="H155" s="85"/>
      <c r="I155" s="85"/>
      <c r="J155" s="85"/>
      <c r="K155" s="85"/>
      <c r="L155" s="92" t="s">
        <v>462</v>
      </c>
      <c r="M155" s="91" t="s">
        <v>461</v>
      </c>
      <c r="N155" s="85" t="s">
        <v>135</v>
      </c>
      <c r="O155" s="85" t="s">
        <v>458</v>
      </c>
      <c r="P155" s="78" t="str">
        <f t="shared" si="15"/>
        <v>3m8縞</v>
      </c>
    </row>
    <row r="156" spans="1:16" ht="26.4">
      <c r="A156" s="166">
        <f t="shared" ca="1" si="11"/>
        <v>59</v>
      </c>
      <c r="B156" s="91" t="str">
        <f t="shared" ca="1" si="12"/>
        <v>〃</v>
      </c>
      <c r="C156" s="85" t="str">
        <f t="shared" ca="1" si="13"/>
        <v>〃</v>
      </c>
      <c r="D156" s="85" t="str">
        <f t="shared" ca="1" si="14"/>
        <v>〃</v>
      </c>
      <c r="E156" s="85" t="s">
        <v>180</v>
      </c>
      <c r="F156" s="85">
        <v>1</v>
      </c>
      <c r="G156" s="85">
        <v>3</v>
      </c>
      <c r="H156" s="85"/>
      <c r="I156" s="85"/>
      <c r="J156" s="85"/>
      <c r="K156" s="85"/>
      <c r="L156" s="92" t="s">
        <v>442</v>
      </c>
      <c r="M156" s="91" t="s">
        <v>461</v>
      </c>
      <c r="N156" s="85" t="s">
        <v>135</v>
      </c>
      <c r="O156" s="85" t="s">
        <v>458</v>
      </c>
      <c r="P156" s="78" t="str">
        <f t="shared" si="15"/>
        <v>東側3.0m</v>
      </c>
    </row>
    <row r="157" spans="1:16" ht="79.2">
      <c r="A157" s="166">
        <f t="shared" ca="1" si="11"/>
        <v>60</v>
      </c>
      <c r="B157" s="91" t="str">
        <f t="shared" ca="1" si="12"/>
        <v>第20-7-1987</v>
      </c>
      <c r="C157" s="85" t="str">
        <f t="shared" ca="1" si="13"/>
        <v>国道313号</v>
      </c>
      <c r="D157" s="85" t="str">
        <f t="shared" ca="1" si="14"/>
        <v>福山市神辺町字下御領1,257番地先（高淵橋東詰交差点）</v>
      </c>
      <c r="E157" s="85" t="s">
        <v>92</v>
      </c>
      <c r="F157" s="85">
        <v>2</v>
      </c>
      <c r="G157" s="85">
        <v>42</v>
      </c>
      <c r="H157" s="85"/>
      <c r="I157" s="85"/>
      <c r="J157" s="85"/>
      <c r="K157" s="85"/>
      <c r="L157" s="92" t="s">
        <v>465</v>
      </c>
      <c r="M157" s="91" t="s">
        <v>463</v>
      </c>
      <c r="N157" s="85" t="s">
        <v>211</v>
      </c>
      <c r="O157" s="85" t="s">
        <v>464</v>
      </c>
      <c r="P157" s="78" t="str">
        <f t="shared" si="15"/>
        <v>南側3m7縞(各縞南北0.5mずつ削除し3m幅にする)_x000D_
北側3m7縞(各縞南北0.5mずつ削除し3m幅にする)</v>
      </c>
    </row>
    <row r="158" spans="1:16" ht="26.4">
      <c r="A158" s="166">
        <f t="shared" ca="1" si="11"/>
        <v>60</v>
      </c>
      <c r="B158" s="91" t="str">
        <f t="shared" ca="1" si="12"/>
        <v>〃</v>
      </c>
      <c r="C158" s="85" t="str">
        <f t="shared" ca="1" si="13"/>
        <v>〃</v>
      </c>
      <c r="D158" s="85" t="str">
        <f t="shared" ca="1" si="14"/>
        <v>〃</v>
      </c>
      <c r="E158" s="85" t="s">
        <v>180</v>
      </c>
      <c r="F158" s="85">
        <v>2</v>
      </c>
      <c r="G158" s="85">
        <v>7</v>
      </c>
      <c r="H158" s="85"/>
      <c r="I158" s="85"/>
      <c r="J158" s="85"/>
      <c r="K158" s="85"/>
      <c r="L158" s="92" t="s">
        <v>466</v>
      </c>
      <c r="M158" s="91" t="s">
        <v>463</v>
      </c>
      <c r="N158" s="85" t="s">
        <v>211</v>
      </c>
      <c r="O158" s="85" t="s">
        <v>464</v>
      </c>
      <c r="P158" s="78" t="str">
        <f t="shared" si="15"/>
        <v>南側3.5m_x000D_
北側3.5m</v>
      </c>
    </row>
    <row r="159" spans="1:16" ht="66">
      <c r="A159" s="166">
        <f t="shared" ca="1" si="11"/>
        <v>60</v>
      </c>
      <c r="B159" s="91" t="str">
        <f t="shared" ca="1" si="12"/>
        <v>〃</v>
      </c>
      <c r="C159" s="85" t="str">
        <f t="shared" ca="1" si="13"/>
        <v>〃</v>
      </c>
      <c r="D159" s="85" t="str">
        <f t="shared" ca="1" si="14"/>
        <v>〃</v>
      </c>
      <c r="E159" s="85" t="s">
        <v>113</v>
      </c>
      <c r="F159" s="85">
        <v>2</v>
      </c>
      <c r="G159" s="85"/>
      <c r="H159" s="85"/>
      <c r="I159" s="85"/>
      <c r="J159" s="85"/>
      <c r="K159" s="85">
        <v>14</v>
      </c>
      <c r="L159" s="92" t="s">
        <v>467</v>
      </c>
      <c r="M159" s="91" t="s">
        <v>463</v>
      </c>
      <c r="N159" s="85" t="s">
        <v>211</v>
      </c>
      <c r="O159" s="85" t="s">
        <v>464</v>
      </c>
      <c r="P159" s="78" t="str">
        <f t="shared" si="15"/>
        <v xml:space="preserve">南側各縞南北0.5mずつ削除_x000D_
北側各縞南北0.5mずつ削除
</v>
      </c>
    </row>
    <row r="160" spans="1:16" ht="79.2">
      <c r="A160" s="166">
        <f t="shared" ca="1" si="11"/>
        <v>60</v>
      </c>
      <c r="B160" s="91">
        <f t="shared" ca="1" si="12"/>
        <v>0</v>
      </c>
      <c r="C160" s="85" t="str">
        <f t="shared" ca="1" si="13"/>
        <v>〃</v>
      </c>
      <c r="D160" s="85" t="str">
        <f t="shared" ca="1" si="14"/>
        <v>〃</v>
      </c>
      <c r="E160" s="85" t="s">
        <v>99</v>
      </c>
      <c r="F160" s="85">
        <v>9</v>
      </c>
      <c r="G160" s="85"/>
      <c r="H160" s="85"/>
      <c r="I160" s="85">
        <v>4.5</v>
      </c>
      <c r="J160" s="85"/>
      <c r="K160" s="85"/>
      <c r="L160" s="92" t="s">
        <v>468</v>
      </c>
      <c r="M160" s="91"/>
      <c r="N160" s="85" t="s">
        <v>211</v>
      </c>
      <c r="O160" s="85" t="s">
        <v>464</v>
      </c>
      <c r="P160" s="78" t="str">
        <f t="shared" si="15"/>
        <v>南側中央線(黄)0.5m延長_x000D_
南側 南北両外側線2m延長_x000D_
北側中央線(黄)0.5m延長_x000D_
北側 西側両外側線及び北東側外側線1.5m延長</v>
      </c>
    </row>
    <row r="161" spans="1:16" ht="52.8">
      <c r="A161" s="166">
        <f t="shared" ca="1" si="11"/>
        <v>61</v>
      </c>
      <c r="B161" s="91" t="str">
        <f t="shared" ca="1" si="12"/>
        <v>第7-16-0360</v>
      </c>
      <c r="C161" s="85" t="str">
        <f t="shared" ca="1" si="13"/>
        <v>県道</v>
      </c>
      <c r="D161" s="85" t="str">
        <f t="shared" ca="1" si="14"/>
        <v>福山市神辺町字下御領（国分寺前交差点）から同町字湯野28番地先までの間</v>
      </c>
      <c r="E161" s="85" t="s">
        <v>379</v>
      </c>
      <c r="F161" s="85">
        <v>2</v>
      </c>
      <c r="G161" s="85"/>
      <c r="H161" s="85"/>
      <c r="I161" s="85"/>
      <c r="J161" s="85">
        <v>32</v>
      </c>
      <c r="K161" s="85"/>
      <c r="L161" s="92" t="s">
        <v>471</v>
      </c>
      <c r="M161" s="91" t="s">
        <v>469</v>
      </c>
      <c r="N161" s="85" t="s">
        <v>91</v>
      </c>
      <c r="O161" s="85" t="s">
        <v>470</v>
      </c>
      <c r="P161" s="78" t="str">
        <f t="shared" si="15"/>
        <v>【塗替】福山市神辺町字湯野1004番地2先(東行)_x000D_
【新設】福山市神辺町字下御領1045番地先(西行)</v>
      </c>
    </row>
    <row r="162" spans="1:16" ht="26.4">
      <c r="A162" s="166">
        <f t="shared" ca="1" si="11"/>
        <v>62</v>
      </c>
      <c r="B162" s="91" t="str">
        <f t="shared" ca="1" si="12"/>
        <v>第20-7-1984</v>
      </c>
      <c r="C162" s="85" t="str">
        <f t="shared" ca="1" si="13"/>
        <v>国道313号</v>
      </c>
      <c r="D162" s="85" t="str">
        <f t="shared" ca="1" si="14"/>
        <v>福山市神辺町字上御領1,062番地3先交差点</v>
      </c>
      <c r="E162" s="85" t="s">
        <v>92</v>
      </c>
      <c r="F162" s="85">
        <v>1</v>
      </c>
      <c r="G162" s="85">
        <v>21</v>
      </c>
      <c r="H162" s="85"/>
      <c r="I162" s="85"/>
      <c r="J162" s="85"/>
      <c r="K162" s="85"/>
      <c r="L162" s="92" t="s">
        <v>242</v>
      </c>
      <c r="M162" s="91" t="s">
        <v>472</v>
      </c>
      <c r="N162" s="85" t="s">
        <v>211</v>
      </c>
      <c r="O162" s="85" t="s">
        <v>473</v>
      </c>
      <c r="P162" s="78" t="str">
        <f t="shared" si="15"/>
        <v>3m7縞(各縞両側0.5mずつ削除し3m幅にする)</v>
      </c>
    </row>
    <row r="163" spans="1:16" ht="26.4">
      <c r="A163" s="166">
        <f t="shared" ca="1" si="11"/>
        <v>62</v>
      </c>
      <c r="B163" s="91" t="str">
        <f t="shared" ca="1" si="12"/>
        <v>〃</v>
      </c>
      <c r="C163" s="85" t="str">
        <f t="shared" ca="1" si="13"/>
        <v>〃</v>
      </c>
      <c r="D163" s="85" t="str">
        <f t="shared" ca="1" si="14"/>
        <v>〃</v>
      </c>
      <c r="E163" s="85" t="s">
        <v>204</v>
      </c>
      <c r="F163" s="85">
        <v>1</v>
      </c>
      <c r="G163" s="85"/>
      <c r="H163" s="85"/>
      <c r="I163" s="85"/>
      <c r="J163" s="85">
        <v>9</v>
      </c>
      <c r="K163" s="85"/>
      <c r="L163" s="92" t="s">
        <v>474</v>
      </c>
      <c r="M163" s="91" t="s">
        <v>472</v>
      </c>
      <c r="N163" s="85" t="s">
        <v>211</v>
      </c>
      <c r="O163" s="85" t="s">
        <v>473</v>
      </c>
      <c r="P163" s="78" t="str">
        <f t="shared" si="15"/>
        <v>東側(近)</v>
      </c>
    </row>
    <row r="164" spans="1:16" ht="26.4">
      <c r="A164" s="166">
        <f t="shared" ca="1" si="11"/>
        <v>62</v>
      </c>
      <c r="B164" s="91" t="str">
        <f t="shared" ca="1" si="12"/>
        <v>〃</v>
      </c>
      <c r="C164" s="85" t="str">
        <f t="shared" ca="1" si="13"/>
        <v>〃</v>
      </c>
      <c r="D164" s="85" t="str">
        <f t="shared" ca="1" si="14"/>
        <v>〃</v>
      </c>
      <c r="E164" s="85" t="s">
        <v>180</v>
      </c>
      <c r="F164" s="85">
        <v>1</v>
      </c>
      <c r="G164" s="85">
        <v>3</v>
      </c>
      <c r="H164" s="85"/>
      <c r="I164" s="85"/>
      <c r="J164" s="85"/>
      <c r="K164" s="85"/>
      <c r="L164" s="92" t="s">
        <v>442</v>
      </c>
      <c r="M164" s="91" t="s">
        <v>472</v>
      </c>
      <c r="N164" s="85" t="s">
        <v>211</v>
      </c>
      <c r="O164" s="85" t="s">
        <v>473</v>
      </c>
      <c r="P164" s="78" t="str">
        <f t="shared" si="15"/>
        <v>東側3.0m</v>
      </c>
    </row>
    <row r="165" spans="1:16">
      <c r="A165" s="166">
        <f t="shared" ca="1" si="11"/>
        <v>62</v>
      </c>
      <c r="B165" s="91">
        <f t="shared" ca="1" si="12"/>
        <v>0</v>
      </c>
      <c r="C165" s="85" t="str">
        <f t="shared" ca="1" si="13"/>
        <v>〃</v>
      </c>
      <c r="D165" s="85" t="str">
        <f t="shared" ca="1" si="14"/>
        <v>〃</v>
      </c>
      <c r="E165" s="85" t="s">
        <v>99</v>
      </c>
      <c r="F165" s="85">
        <v>2</v>
      </c>
      <c r="G165" s="85"/>
      <c r="H165" s="85"/>
      <c r="I165" s="85">
        <v>1</v>
      </c>
      <c r="J165" s="85"/>
      <c r="K165" s="85"/>
      <c r="L165" s="92" t="s">
        <v>276</v>
      </c>
      <c r="M165" s="91"/>
      <c r="N165" s="85" t="s">
        <v>211</v>
      </c>
      <c r="O165" s="85" t="s">
        <v>473</v>
      </c>
      <c r="P165" s="78" t="str">
        <f t="shared" si="15"/>
        <v>中央線(黄)1m延長</v>
      </c>
    </row>
    <row r="166" spans="1:16" ht="52.8">
      <c r="A166" s="166">
        <f t="shared" ca="1" si="11"/>
        <v>63</v>
      </c>
      <c r="B166" s="91" t="str">
        <f t="shared" ca="1" si="12"/>
        <v>第20-7-2259</v>
      </c>
      <c r="C166" s="85" t="str">
        <f t="shared" ca="1" si="13"/>
        <v>〃</v>
      </c>
      <c r="D166" s="85" t="str">
        <f t="shared" ca="1" si="14"/>
        <v>福山市神辺町字上御領215番地1西方50メートル先（中島交差点）</v>
      </c>
      <c r="E166" s="85" t="s">
        <v>92</v>
      </c>
      <c r="F166" s="85">
        <v>4</v>
      </c>
      <c r="G166" s="85">
        <v>192</v>
      </c>
      <c r="H166" s="85"/>
      <c r="I166" s="85"/>
      <c r="J166" s="85"/>
      <c r="K166" s="85"/>
      <c r="L166" s="92" t="s">
        <v>477</v>
      </c>
      <c r="M166" s="91" t="s">
        <v>475</v>
      </c>
      <c r="N166" s="85" t="s">
        <v>211</v>
      </c>
      <c r="O166" s="85" t="s">
        <v>476</v>
      </c>
      <c r="P166" s="78" t="str">
        <f t="shared" si="15"/>
        <v>西側4m11縞_x000D_
北側4m12縞_x000D_
東側4m13縞_x000D_
南側4m12縞</v>
      </c>
    </row>
    <row r="167" spans="1:16" ht="52.8">
      <c r="A167" s="166">
        <f t="shared" ca="1" si="11"/>
        <v>63</v>
      </c>
      <c r="B167" s="91" t="str">
        <f t="shared" ca="1" si="12"/>
        <v>〃</v>
      </c>
      <c r="C167" s="85" t="str">
        <f t="shared" ca="1" si="13"/>
        <v>〃</v>
      </c>
      <c r="D167" s="85" t="str">
        <f t="shared" ca="1" si="14"/>
        <v>〃</v>
      </c>
      <c r="E167" s="85" t="s">
        <v>180</v>
      </c>
      <c r="F167" s="85">
        <v>4</v>
      </c>
      <c r="G167" s="85">
        <v>27</v>
      </c>
      <c r="H167" s="85"/>
      <c r="I167" s="85"/>
      <c r="J167" s="85"/>
      <c r="K167" s="85"/>
      <c r="L167" s="92" t="s">
        <v>478</v>
      </c>
      <c r="M167" s="91" t="s">
        <v>475</v>
      </c>
      <c r="N167" s="85" t="s">
        <v>211</v>
      </c>
      <c r="O167" s="85" t="s">
        <v>476</v>
      </c>
      <c r="P167" s="78" t="str">
        <f t="shared" si="15"/>
        <v>西側6.0m_x000D_
北側7.0m_x000D_
東側7.0m_x000D_
南側7.0m</v>
      </c>
    </row>
    <row r="168" spans="1:16" ht="26.4">
      <c r="A168" s="166">
        <f t="shared" ca="1" si="11"/>
        <v>64</v>
      </c>
      <c r="B168" s="91" t="str">
        <f t="shared" ca="1" si="12"/>
        <v>第12-7-3095</v>
      </c>
      <c r="C168" s="85" t="str">
        <f t="shared" ca="1" si="13"/>
        <v>市道</v>
      </c>
      <c r="D168" s="85" t="str">
        <f t="shared" ca="1" si="14"/>
        <v>福山市神辺町字東中条2,426番地2先交差点</v>
      </c>
      <c r="E168" s="85" t="s">
        <v>177</v>
      </c>
      <c r="F168" s="85">
        <v>1</v>
      </c>
      <c r="G168" s="85"/>
      <c r="H168" s="85"/>
      <c r="I168" s="85"/>
      <c r="J168" s="85">
        <v>13</v>
      </c>
      <c r="K168" s="85"/>
      <c r="L168" s="92" t="s">
        <v>481</v>
      </c>
      <c r="M168" s="91" t="s">
        <v>479</v>
      </c>
      <c r="N168" s="85" t="s">
        <v>135</v>
      </c>
      <c r="O168" s="85" t="s">
        <v>480</v>
      </c>
      <c r="P168" s="78" t="str">
        <f t="shared" si="15"/>
        <v>既存削除後縮小施工</v>
      </c>
    </row>
    <row r="169" spans="1:16" ht="26.4">
      <c r="A169" s="166">
        <f t="shared" ca="1" si="11"/>
        <v>64</v>
      </c>
      <c r="B169" s="91" t="str">
        <f t="shared" ca="1" si="12"/>
        <v>〃</v>
      </c>
      <c r="C169" s="85" t="str">
        <f t="shared" ca="1" si="13"/>
        <v>〃</v>
      </c>
      <c r="D169" s="85" t="str">
        <f t="shared" ca="1" si="14"/>
        <v>〃</v>
      </c>
      <c r="E169" s="85" t="s">
        <v>180</v>
      </c>
      <c r="F169" s="85">
        <v>1</v>
      </c>
      <c r="G169" s="85"/>
      <c r="H169" s="85">
        <v>2</v>
      </c>
      <c r="I169" s="85"/>
      <c r="J169" s="85"/>
      <c r="K169" s="85"/>
      <c r="L169" s="92" t="s">
        <v>306</v>
      </c>
      <c r="M169" s="91" t="s">
        <v>479</v>
      </c>
      <c r="N169" s="85" t="s">
        <v>135</v>
      </c>
      <c r="O169" s="85" t="s">
        <v>480</v>
      </c>
      <c r="P169" s="78" t="str">
        <f t="shared" si="15"/>
        <v>2.0m</v>
      </c>
    </row>
    <row r="170" spans="1:16" ht="26.4">
      <c r="A170" s="166">
        <f t="shared" ca="1" si="11"/>
        <v>64</v>
      </c>
      <c r="B170" s="91" t="str">
        <f t="shared" ca="1" si="12"/>
        <v>〃</v>
      </c>
      <c r="C170" s="85" t="str">
        <f t="shared" ca="1" si="13"/>
        <v>〃</v>
      </c>
      <c r="D170" s="85" t="str">
        <f t="shared" ca="1" si="14"/>
        <v>〃</v>
      </c>
      <c r="E170" s="85" t="s">
        <v>101</v>
      </c>
      <c r="F170" s="85">
        <v>1</v>
      </c>
      <c r="G170" s="85"/>
      <c r="H170" s="85"/>
      <c r="I170" s="85"/>
      <c r="J170" s="85"/>
      <c r="K170" s="85">
        <v>10</v>
      </c>
      <c r="L170" s="92" t="s">
        <v>104</v>
      </c>
      <c r="M170" s="91" t="s">
        <v>479</v>
      </c>
      <c r="N170" s="85" t="s">
        <v>135</v>
      </c>
      <c r="O170" s="85" t="s">
        <v>480</v>
      </c>
      <c r="P170" s="78" t="str">
        <f t="shared" si="15"/>
        <v>全削除</v>
      </c>
    </row>
    <row r="171" spans="1:16" ht="26.4">
      <c r="A171" s="166">
        <f t="shared" ca="1" si="11"/>
        <v>65</v>
      </c>
      <c r="B171" s="91" t="str">
        <f t="shared" ca="1" si="12"/>
        <v>第12-7-3042</v>
      </c>
      <c r="C171" s="85" t="str">
        <f t="shared" ca="1" si="13"/>
        <v>〃</v>
      </c>
      <c r="D171" s="85" t="str">
        <f t="shared" ca="1" si="14"/>
        <v>福山市神辺町字湯野254番地3先交差点</v>
      </c>
      <c r="E171" s="85" t="s">
        <v>177</v>
      </c>
      <c r="F171" s="85">
        <v>2</v>
      </c>
      <c r="G171" s="85"/>
      <c r="H171" s="85"/>
      <c r="I171" s="85"/>
      <c r="J171" s="85">
        <v>26</v>
      </c>
      <c r="K171" s="85"/>
      <c r="L171" s="92" t="s">
        <v>319</v>
      </c>
      <c r="M171" s="91" t="s">
        <v>482</v>
      </c>
      <c r="N171" s="85" t="s">
        <v>135</v>
      </c>
      <c r="O171" s="85" t="s">
        <v>483</v>
      </c>
      <c r="P171" s="78" t="str">
        <f t="shared" si="15"/>
        <v>南側_x000D_
北側</v>
      </c>
    </row>
    <row r="172" spans="1:16" ht="26.4">
      <c r="A172" s="166">
        <f t="shared" ca="1" si="11"/>
        <v>65</v>
      </c>
      <c r="B172" s="91" t="str">
        <f t="shared" ca="1" si="12"/>
        <v>〃</v>
      </c>
      <c r="C172" s="85" t="str">
        <f t="shared" ca="1" si="13"/>
        <v>〃</v>
      </c>
      <c r="D172" s="85" t="str">
        <f t="shared" ca="1" si="14"/>
        <v>〃</v>
      </c>
      <c r="E172" s="85" t="s">
        <v>180</v>
      </c>
      <c r="F172" s="85">
        <v>2</v>
      </c>
      <c r="G172" s="85"/>
      <c r="H172" s="85">
        <v>3.6</v>
      </c>
      <c r="I172" s="85"/>
      <c r="J172" s="85"/>
      <c r="K172" s="85"/>
      <c r="L172" s="92" t="s">
        <v>484</v>
      </c>
      <c r="M172" s="91" t="s">
        <v>482</v>
      </c>
      <c r="N172" s="85" t="s">
        <v>135</v>
      </c>
      <c r="O172" s="85" t="s">
        <v>483</v>
      </c>
      <c r="P172" s="78" t="str">
        <f t="shared" si="15"/>
        <v>南側1.8m_x000D_
北側1.8m</v>
      </c>
    </row>
    <row r="173" spans="1:16" ht="26.4">
      <c r="A173" s="166">
        <f t="shared" ca="1" si="11"/>
        <v>66</v>
      </c>
      <c r="B173" s="91" t="str">
        <f t="shared" ca="1" si="12"/>
        <v>第12-7-3080</v>
      </c>
      <c r="C173" s="85" t="str">
        <f t="shared" ca="1" si="13"/>
        <v>〃</v>
      </c>
      <c r="D173" s="85" t="str">
        <f t="shared" ca="1" si="14"/>
        <v>福山市神辺町字箱田386番地1先交差点</v>
      </c>
      <c r="E173" s="85" t="s">
        <v>177</v>
      </c>
      <c r="F173" s="85">
        <v>1</v>
      </c>
      <c r="G173" s="85"/>
      <c r="H173" s="85"/>
      <c r="I173" s="85"/>
      <c r="J173" s="85">
        <v>13</v>
      </c>
      <c r="K173" s="85"/>
      <c r="L173" s="92" t="s">
        <v>481</v>
      </c>
      <c r="M173" s="91" t="s">
        <v>485</v>
      </c>
      <c r="N173" s="85" t="s">
        <v>135</v>
      </c>
      <c r="O173" s="85" t="s">
        <v>486</v>
      </c>
      <c r="P173" s="78" t="str">
        <f t="shared" si="15"/>
        <v>既存削除後縮小施工</v>
      </c>
    </row>
    <row r="174" spans="1:16" ht="26.4">
      <c r="A174" s="166">
        <f t="shared" ca="1" si="11"/>
        <v>66</v>
      </c>
      <c r="B174" s="91" t="str">
        <f t="shared" ca="1" si="12"/>
        <v>〃</v>
      </c>
      <c r="C174" s="85" t="str">
        <f t="shared" ca="1" si="13"/>
        <v>〃</v>
      </c>
      <c r="D174" s="85" t="str">
        <f t="shared" ca="1" si="14"/>
        <v>〃</v>
      </c>
      <c r="E174" s="85" t="s">
        <v>180</v>
      </c>
      <c r="F174" s="85">
        <v>1</v>
      </c>
      <c r="G174" s="85"/>
      <c r="H174" s="85">
        <v>2.5</v>
      </c>
      <c r="I174" s="85"/>
      <c r="J174" s="85"/>
      <c r="K174" s="85"/>
      <c r="L174" s="92" t="s">
        <v>487</v>
      </c>
      <c r="M174" s="91" t="s">
        <v>485</v>
      </c>
      <c r="N174" s="85" t="s">
        <v>135</v>
      </c>
      <c r="O174" s="85" t="s">
        <v>486</v>
      </c>
      <c r="P174" s="78" t="str">
        <f t="shared" si="15"/>
        <v>2.5m</v>
      </c>
    </row>
    <row r="175" spans="1:16" ht="26.4">
      <c r="A175" s="166">
        <f t="shared" ca="1" si="11"/>
        <v>66</v>
      </c>
      <c r="B175" s="91" t="str">
        <f t="shared" ca="1" si="12"/>
        <v>〃</v>
      </c>
      <c r="C175" s="85" t="str">
        <f t="shared" ca="1" si="13"/>
        <v>〃</v>
      </c>
      <c r="D175" s="85" t="str">
        <f t="shared" ca="1" si="14"/>
        <v>〃</v>
      </c>
      <c r="E175" s="85" t="s">
        <v>101</v>
      </c>
      <c r="F175" s="85">
        <v>1</v>
      </c>
      <c r="G175" s="85"/>
      <c r="H175" s="85"/>
      <c r="I175" s="85"/>
      <c r="J175" s="85"/>
      <c r="K175" s="85">
        <v>6</v>
      </c>
      <c r="L175" s="92" t="s">
        <v>104</v>
      </c>
      <c r="M175" s="91" t="s">
        <v>485</v>
      </c>
      <c r="N175" s="85" t="s">
        <v>135</v>
      </c>
      <c r="O175" s="85" t="s">
        <v>486</v>
      </c>
      <c r="P175" s="78" t="str">
        <f t="shared" si="15"/>
        <v>全削除</v>
      </c>
    </row>
    <row r="176" spans="1:16" ht="26.4">
      <c r="A176" s="166">
        <f t="shared" ca="1" si="11"/>
        <v>67</v>
      </c>
      <c r="B176" s="91" t="str">
        <f t="shared" ca="1" si="12"/>
        <v>第20-7-2148</v>
      </c>
      <c r="C176" s="85" t="str">
        <f t="shared" ca="1" si="13"/>
        <v>国道313号</v>
      </c>
      <c r="D176" s="85" t="str">
        <f t="shared" ca="1" si="14"/>
        <v>福山市神辺町字平野42番地1先交差点</v>
      </c>
      <c r="E176" s="85" t="s">
        <v>92</v>
      </c>
      <c r="F176" s="85">
        <v>1</v>
      </c>
      <c r="G176" s="85">
        <v>21</v>
      </c>
      <c r="H176" s="85"/>
      <c r="I176" s="85"/>
      <c r="J176" s="85"/>
      <c r="K176" s="85"/>
      <c r="L176" s="92" t="s">
        <v>490</v>
      </c>
      <c r="M176" s="91" t="s">
        <v>488</v>
      </c>
      <c r="N176" s="85" t="s">
        <v>211</v>
      </c>
      <c r="O176" s="85" t="s">
        <v>489</v>
      </c>
      <c r="P176" s="78" t="str">
        <f t="shared" si="15"/>
        <v>3m7縞(各縞東西0.5mずつ削除し3m幅にする)</v>
      </c>
    </row>
    <row r="177" spans="1:16" ht="26.4">
      <c r="A177" s="166">
        <f t="shared" ca="1" si="11"/>
        <v>67</v>
      </c>
      <c r="B177" s="91" t="str">
        <f t="shared" ca="1" si="12"/>
        <v>〃</v>
      </c>
      <c r="C177" s="85" t="str">
        <f t="shared" ca="1" si="13"/>
        <v>〃</v>
      </c>
      <c r="D177" s="85" t="str">
        <f t="shared" ca="1" si="14"/>
        <v>〃</v>
      </c>
      <c r="E177" s="85" t="s">
        <v>204</v>
      </c>
      <c r="F177" s="85">
        <v>1</v>
      </c>
      <c r="G177" s="85"/>
      <c r="H177" s="85"/>
      <c r="I177" s="85"/>
      <c r="J177" s="85">
        <v>9</v>
      </c>
      <c r="K177" s="85"/>
      <c r="L177" s="92" t="s">
        <v>474</v>
      </c>
      <c r="M177" s="91" t="s">
        <v>488</v>
      </c>
      <c r="N177" s="85" t="s">
        <v>211</v>
      </c>
      <c r="O177" s="85" t="s">
        <v>489</v>
      </c>
      <c r="P177" s="78" t="str">
        <f t="shared" si="15"/>
        <v>東側(近)</v>
      </c>
    </row>
    <row r="178" spans="1:16" ht="26.4">
      <c r="A178" s="166">
        <f t="shared" ca="1" si="11"/>
        <v>67</v>
      </c>
      <c r="B178" s="91" t="str">
        <f t="shared" ca="1" si="12"/>
        <v>〃</v>
      </c>
      <c r="C178" s="85" t="str">
        <f t="shared" ca="1" si="13"/>
        <v>〃</v>
      </c>
      <c r="D178" s="85" t="str">
        <f t="shared" ca="1" si="14"/>
        <v>〃</v>
      </c>
      <c r="E178" s="85" t="s">
        <v>180</v>
      </c>
      <c r="F178" s="85">
        <v>2</v>
      </c>
      <c r="G178" s="85">
        <v>7</v>
      </c>
      <c r="H178" s="85"/>
      <c r="I178" s="85"/>
      <c r="J178" s="85"/>
      <c r="K178" s="85"/>
      <c r="L178" s="92" t="s">
        <v>491</v>
      </c>
      <c r="M178" s="91" t="s">
        <v>488</v>
      </c>
      <c r="N178" s="85" t="s">
        <v>211</v>
      </c>
      <c r="O178" s="85" t="s">
        <v>489</v>
      </c>
      <c r="P178" s="78" t="str">
        <f t="shared" si="15"/>
        <v>西側3.5m_x000D_
東側3.5m</v>
      </c>
    </row>
    <row r="179" spans="1:16" ht="26.4">
      <c r="A179" s="166">
        <f t="shared" ca="1" si="11"/>
        <v>67</v>
      </c>
      <c r="B179" s="91" t="str">
        <f t="shared" ca="1" si="12"/>
        <v>〃</v>
      </c>
      <c r="C179" s="85" t="str">
        <f t="shared" ca="1" si="13"/>
        <v>〃</v>
      </c>
      <c r="D179" s="85" t="str">
        <f t="shared" ca="1" si="14"/>
        <v>〃</v>
      </c>
      <c r="E179" s="85" t="s">
        <v>113</v>
      </c>
      <c r="F179" s="85">
        <v>1</v>
      </c>
      <c r="G179" s="85"/>
      <c r="H179" s="85"/>
      <c r="I179" s="85"/>
      <c r="J179" s="85"/>
      <c r="K179" s="85">
        <v>6</v>
      </c>
      <c r="L179" s="92" t="s">
        <v>270</v>
      </c>
      <c r="M179" s="91" t="s">
        <v>488</v>
      </c>
      <c r="N179" s="85" t="s">
        <v>211</v>
      </c>
      <c r="O179" s="85" t="s">
        <v>489</v>
      </c>
      <c r="P179" s="78" t="str">
        <f t="shared" si="15"/>
        <v>各縞東西0.5mずつ削除</v>
      </c>
    </row>
    <row r="180" spans="1:16" ht="26.4">
      <c r="A180" s="166">
        <f t="shared" ca="1" si="11"/>
        <v>67</v>
      </c>
      <c r="B180" s="91">
        <f t="shared" ca="1" si="12"/>
        <v>0</v>
      </c>
      <c r="C180" s="85" t="str">
        <f t="shared" ca="1" si="13"/>
        <v>〃</v>
      </c>
      <c r="D180" s="85" t="str">
        <f t="shared" ca="1" si="14"/>
        <v>〃</v>
      </c>
      <c r="E180" s="85" t="s">
        <v>99</v>
      </c>
      <c r="F180" s="85">
        <v>4</v>
      </c>
      <c r="G180" s="85"/>
      <c r="H180" s="85"/>
      <c r="I180" s="85">
        <v>2</v>
      </c>
      <c r="J180" s="85"/>
      <c r="K180" s="85"/>
      <c r="L180" s="92" t="s">
        <v>492</v>
      </c>
      <c r="M180" s="91"/>
      <c r="N180" s="85" t="s">
        <v>211</v>
      </c>
      <c r="O180" s="85" t="s">
        <v>489</v>
      </c>
      <c r="P180" s="78" t="str">
        <f t="shared" si="15"/>
        <v>中央線(黄)1m延長_x000D_
南側両外側線1m延長</v>
      </c>
    </row>
    <row r="181" spans="1:16" ht="79.2">
      <c r="A181" s="166">
        <f t="shared" ca="1" si="11"/>
        <v>68</v>
      </c>
      <c r="B181" s="91" t="str">
        <f t="shared" ca="1" si="12"/>
        <v>第7-16-0370</v>
      </c>
      <c r="C181" s="85" t="str">
        <f t="shared" ca="1" si="13"/>
        <v>県道</v>
      </c>
      <c r="D181" s="85" t="str">
        <f t="shared" ca="1" si="14"/>
        <v>福山市神辺町大字下竹田1,813番地南東方230メートル先から同町大字下竹田2,466番地1先を経て同町大字八尋834番地4南西方50メートル先までの間</v>
      </c>
      <c r="E181" s="85" t="s">
        <v>495</v>
      </c>
      <c r="F181" s="85">
        <v>1</v>
      </c>
      <c r="G181" s="85"/>
      <c r="H181" s="85"/>
      <c r="I181" s="85"/>
      <c r="J181" s="85">
        <v>19</v>
      </c>
      <c r="K181" s="85"/>
      <c r="L181" s="92" t="s">
        <v>496</v>
      </c>
      <c r="M181" s="91" t="s">
        <v>493</v>
      </c>
      <c r="N181" s="85" t="s">
        <v>91</v>
      </c>
      <c r="O181" s="85" t="s">
        <v>494</v>
      </c>
      <c r="P181" s="78" t="str">
        <f t="shared" si="15"/>
        <v>【新設】福山市神辺町大字八尋7番地先(北行)</v>
      </c>
    </row>
    <row r="182" spans="1:16" ht="132">
      <c r="A182" s="166">
        <f t="shared" ca="1" si="11"/>
        <v>69</v>
      </c>
      <c r="B182" s="91" t="str">
        <f t="shared" ca="1" si="12"/>
        <v>第20-7-1968</v>
      </c>
      <c r="C182" s="85" t="str">
        <f t="shared" ca="1" si="13"/>
        <v>国道313号</v>
      </c>
      <c r="D182" s="85" t="str">
        <f t="shared" ca="1" si="14"/>
        <v>福山市神辺町大字川南1,406番地1先(丙谷口交差点)</v>
      </c>
      <c r="E182" s="85" t="s">
        <v>92</v>
      </c>
      <c r="F182" s="85">
        <v>4</v>
      </c>
      <c r="G182" s="85">
        <v>108</v>
      </c>
      <c r="H182" s="85"/>
      <c r="I182" s="85"/>
      <c r="J182" s="85"/>
      <c r="K182" s="85"/>
      <c r="L182" s="92" t="s">
        <v>499</v>
      </c>
      <c r="M182" s="91" t="s">
        <v>497</v>
      </c>
      <c r="N182" s="85" t="s">
        <v>211</v>
      </c>
      <c r="O182" s="85" t="s">
        <v>498</v>
      </c>
      <c r="P182" s="78" t="str">
        <f t="shared" si="15"/>
        <v>北側3m9縞_x000D_
北東側3m9縞(各縞南西側1mずつ削除し3m幅にする)_x000D_
南側3m10縞(各縞両側0.5mずつ削除し3m幅にする)_x000D_
南西側3m8縞(各縞北東側1mずつ削除し3m幅にする)</v>
      </c>
    </row>
    <row r="183" spans="1:16" ht="52.8">
      <c r="A183" s="166">
        <f t="shared" ca="1" si="11"/>
        <v>69</v>
      </c>
      <c r="B183" s="91" t="str">
        <f t="shared" ca="1" si="12"/>
        <v>〃</v>
      </c>
      <c r="C183" s="85" t="str">
        <f t="shared" ca="1" si="13"/>
        <v>〃</v>
      </c>
      <c r="D183" s="85" t="str">
        <f t="shared" ca="1" si="14"/>
        <v>〃</v>
      </c>
      <c r="E183" s="85" t="s">
        <v>180</v>
      </c>
      <c r="F183" s="85">
        <v>4</v>
      </c>
      <c r="G183" s="85">
        <v>11</v>
      </c>
      <c r="H183" s="85"/>
      <c r="I183" s="85"/>
      <c r="J183" s="85"/>
      <c r="K183" s="85"/>
      <c r="L183" s="92" t="s">
        <v>500</v>
      </c>
      <c r="M183" s="91" t="s">
        <v>497</v>
      </c>
      <c r="N183" s="85" t="s">
        <v>211</v>
      </c>
      <c r="O183" s="85" t="s">
        <v>498</v>
      </c>
      <c r="P183" s="78" t="str">
        <f t="shared" si="15"/>
        <v>北側2.0m_x000D_
北東側3.0m_x000D_
南側3.0m_x000D_
南西側3.0m</v>
      </c>
    </row>
    <row r="184" spans="1:16" ht="79.2">
      <c r="A184" s="166">
        <f t="shared" ca="1" si="11"/>
        <v>69</v>
      </c>
      <c r="B184" s="91" t="str">
        <f t="shared" ca="1" si="12"/>
        <v>〃</v>
      </c>
      <c r="C184" s="85" t="str">
        <f t="shared" ca="1" si="13"/>
        <v>〃</v>
      </c>
      <c r="D184" s="85" t="str">
        <f t="shared" ca="1" si="14"/>
        <v>〃</v>
      </c>
      <c r="E184" s="85" t="s">
        <v>113</v>
      </c>
      <c r="F184" s="85">
        <v>3</v>
      </c>
      <c r="G184" s="85"/>
      <c r="H184" s="85"/>
      <c r="I184" s="85"/>
      <c r="J184" s="85"/>
      <c r="K184" s="85">
        <v>51</v>
      </c>
      <c r="L184" s="92" t="s">
        <v>501</v>
      </c>
      <c r="M184" s="91" t="s">
        <v>497</v>
      </c>
      <c r="N184" s="85" t="s">
        <v>211</v>
      </c>
      <c r="O184" s="85" t="s">
        <v>498</v>
      </c>
      <c r="P184" s="78" t="str">
        <f t="shared" si="15"/>
        <v>北東側 各縞南西側1mずつ削除_x000D_
南西側 各縞北東側1mずつ削除_x000D_
南側 各縞両側0.5mずつ削除</v>
      </c>
    </row>
    <row r="185" spans="1:16" ht="52.8">
      <c r="A185" s="166">
        <f t="shared" ca="1" si="11"/>
        <v>69</v>
      </c>
      <c r="B185" s="91">
        <f t="shared" ca="1" si="12"/>
        <v>0</v>
      </c>
      <c r="C185" s="85" t="str">
        <f t="shared" ca="1" si="13"/>
        <v>〃</v>
      </c>
      <c r="D185" s="85" t="str">
        <f t="shared" ca="1" si="14"/>
        <v>〃</v>
      </c>
      <c r="E185" s="85" t="s">
        <v>99</v>
      </c>
      <c r="F185" s="85">
        <v>2</v>
      </c>
      <c r="G185" s="85"/>
      <c r="H185" s="85"/>
      <c r="I185" s="85">
        <v>1</v>
      </c>
      <c r="J185" s="85"/>
      <c r="K185" s="85"/>
      <c r="L185" s="92" t="s">
        <v>502</v>
      </c>
      <c r="M185" s="91"/>
      <c r="N185" s="85" t="s">
        <v>211</v>
      </c>
      <c r="O185" s="85" t="s">
        <v>498</v>
      </c>
      <c r="P185" s="78" t="str">
        <f t="shared" si="15"/>
        <v>南西側 中央線(黄)0.5m延長_x000D_
北東側 中央線(黄)0.5m延長</v>
      </c>
    </row>
    <row r="186" spans="1:16" ht="26.4">
      <c r="A186" s="166">
        <f t="shared" ca="1" si="11"/>
        <v>70</v>
      </c>
      <c r="B186" s="91" t="str">
        <f t="shared" ca="1" si="12"/>
        <v>第20-7-1954</v>
      </c>
      <c r="C186" s="85" t="str">
        <f t="shared" ca="1" si="13"/>
        <v>県道</v>
      </c>
      <c r="D186" s="85" t="str">
        <f t="shared" ca="1" si="14"/>
        <v>福山市神辺町大字川南3,215番地先交差点</v>
      </c>
      <c r="E186" s="85" t="s">
        <v>92</v>
      </c>
      <c r="F186" s="85">
        <v>1</v>
      </c>
      <c r="G186" s="85">
        <v>15</v>
      </c>
      <c r="H186" s="85"/>
      <c r="I186" s="85"/>
      <c r="J186" s="85"/>
      <c r="K186" s="85"/>
      <c r="L186" s="92" t="s">
        <v>505</v>
      </c>
      <c r="M186" s="91" t="s">
        <v>503</v>
      </c>
      <c r="N186" s="85" t="s">
        <v>91</v>
      </c>
      <c r="O186" s="85" t="s">
        <v>504</v>
      </c>
      <c r="P186" s="78" t="str">
        <f t="shared" si="15"/>
        <v>3m5縞(各縞南北0.5mずつ削除し3m幅にする)</v>
      </c>
    </row>
    <row r="187" spans="1:16" ht="26.4">
      <c r="A187" s="166">
        <f t="shared" ca="1" si="11"/>
        <v>70</v>
      </c>
      <c r="B187" s="91" t="str">
        <f t="shared" ca="1" si="12"/>
        <v>〃</v>
      </c>
      <c r="C187" s="85" t="str">
        <f t="shared" ca="1" si="13"/>
        <v>〃</v>
      </c>
      <c r="D187" s="85" t="str">
        <f t="shared" ca="1" si="14"/>
        <v>〃</v>
      </c>
      <c r="E187" s="85" t="s">
        <v>113</v>
      </c>
      <c r="F187" s="85">
        <v>1</v>
      </c>
      <c r="G187" s="85"/>
      <c r="H187" s="85"/>
      <c r="I187" s="85"/>
      <c r="J187" s="85"/>
      <c r="K187" s="85">
        <v>7</v>
      </c>
      <c r="L187" s="92" t="s">
        <v>506</v>
      </c>
      <c r="M187" s="91" t="s">
        <v>503</v>
      </c>
      <c r="N187" s="85" t="s">
        <v>91</v>
      </c>
      <c r="O187" s="85" t="s">
        <v>504</v>
      </c>
      <c r="P187" s="78" t="str">
        <f t="shared" si="15"/>
        <v>各縞南北0.5mずつ削除</v>
      </c>
    </row>
    <row r="188" spans="1:16" ht="26.4">
      <c r="A188" s="166">
        <f t="shared" ca="1" si="11"/>
        <v>71</v>
      </c>
      <c r="B188" s="91" t="str">
        <f t="shared" ca="1" si="12"/>
        <v>第20-7-1955</v>
      </c>
      <c r="C188" s="85" t="str">
        <f t="shared" ca="1" si="13"/>
        <v>〃</v>
      </c>
      <c r="D188" s="85" t="str">
        <f t="shared" ca="1" si="14"/>
        <v>福山市神辺町大字川南3,291番地1先交差点</v>
      </c>
      <c r="E188" s="85" t="s">
        <v>204</v>
      </c>
      <c r="F188" s="85">
        <v>2</v>
      </c>
      <c r="G188" s="85"/>
      <c r="H188" s="85"/>
      <c r="I188" s="85"/>
      <c r="J188" s="85">
        <v>18</v>
      </c>
      <c r="K188" s="85"/>
      <c r="L188" s="92" t="s">
        <v>509</v>
      </c>
      <c r="M188" s="91" t="s">
        <v>507</v>
      </c>
      <c r="N188" s="85" t="s">
        <v>91</v>
      </c>
      <c r="O188" s="85" t="s">
        <v>508</v>
      </c>
      <c r="P188" s="78" t="str">
        <f t="shared" si="15"/>
        <v>南側2個</v>
      </c>
    </row>
    <row r="189" spans="1:16" ht="26.4">
      <c r="A189" s="166">
        <f t="shared" ca="1" si="11"/>
        <v>71</v>
      </c>
      <c r="B189" s="91" t="str">
        <f t="shared" ca="1" si="12"/>
        <v>〃</v>
      </c>
      <c r="C189" s="85" t="str">
        <f t="shared" ca="1" si="13"/>
        <v>〃</v>
      </c>
      <c r="D189" s="85" t="str">
        <f t="shared" ca="1" si="14"/>
        <v>〃</v>
      </c>
      <c r="E189" s="85" t="s">
        <v>180</v>
      </c>
      <c r="F189" s="85">
        <v>1</v>
      </c>
      <c r="G189" s="85">
        <v>2</v>
      </c>
      <c r="H189" s="85"/>
      <c r="I189" s="85"/>
      <c r="J189" s="85"/>
      <c r="K189" s="85"/>
      <c r="L189" s="92" t="s">
        <v>447</v>
      </c>
      <c r="M189" s="91" t="s">
        <v>507</v>
      </c>
      <c r="N189" s="85" t="s">
        <v>91</v>
      </c>
      <c r="O189" s="85" t="s">
        <v>508</v>
      </c>
      <c r="P189" s="78" t="str">
        <f t="shared" si="15"/>
        <v>南側2.0m</v>
      </c>
    </row>
    <row r="190" spans="1:16" ht="26.4">
      <c r="A190" s="166">
        <f t="shared" ca="1" si="11"/>
        <v>72</v>
      </c>
      <c r="B190" s="91" t="str">
        <f t="shared" ca="1" si="12"/>
        <v>第12-7-3038</v>
      </c>
      <c r="C190" s="85" t="str">
        <f t="shared" ca="1" si="13"/>
        <v>市道</v>
      </c>
      <c r="D190" s="85" t="str">
        <f t="shared" ca="1" si="14"/>
        <v>福山市神辺町大字川南725番地11先交差点</v>
      </c>
      <c r="E190" s="85" t="s">
        <v>177</v>
      </c>
      <c r="F190" s="85">
        <v>1</v>
      </c>
      <c r="G190" s="85"/>
      <c r="H190" s="85"/>
      <c r="I190" s="85"/>
      <c r="J190" s="85">
        <v>13</v>
      </c>
      <c r="K190" s="85"/>
      <c r="L190" s="92" t="s">
        <v>441</v>
      </c>
      <c r="M190" s="91" t="s">
        <v>510</v>
      </c>
      <c r="N190" s="85" t="s">
        <v>135</v>
      </c>
      <c r="O190" s="85" t="s">
        <v>511</v>
      </c>
      <c r="P190" s="78" t="str">
        <f t="shared" si="15"/>
        <v>東側</v>
      </c>
    </row>
    <row r="191" spans="1:16" ht="26.4">
      <c r="A191" s="166">
        <f t="shared" ca="1" si="11"/>
        <v>72</v>
      </c>
      <c r="B191" s="91" t="str">
        <f t="shared" ca="1" si="12"/>
        <v>〃</v>
      </c>
      <c r="C191" s="85" t="str">
        <f t="shared" ca="1" si="13"/>
        <v>〃</v>
      </c>
      <c r="D191" s="85" t="str">
        <f t="shared" ca="1" si="14"/>
        <v>〃</v>
      </c>
      <c r="E191" s="85" t="s">
        <v>180</v>
      </c>
      <c r="F191" s="85">
        <v>1</v>
      </c>
      <c r="G191" s="85"/>
      <c r="H191" s="85">
        <v>4.5</v>
      </c>
      <c r="I191" s="85"/>
      <c r="J191" s="85"/>
      <c r="K191" s="85"/>
      <c r="L191" s="92" t="s">
        <v>512</v>
      </c>
      <c r="M191" s="91" t="s">
        <v>510</v>
      </c>
      <c r="N191" s="85" t="s">
        <v>135</v>
      </c>
      <c r="O191" s="85" t="s">
        <v>511</v>
      </c>
      <c r="P191" s="78" t="str">
        <f t="shared" si="15"/>
        <v>東側4.5m</v>
      </c>
    </row>
    <row r="192" spans="1:16" ht="26.4">
      <c r="A192" s="166">
        <f t="shared" ca="1" si="11"/>
        <v>73</v>
      </c>
      <c r="B192" s="91" t="str">
        <f t="shared" ca="1" si="12"/>
        <v>第20-7-1976</v>
      </c>
      <c r="C192" s="85" t="str">
        <f t="shared" ca="1" si="13"/>
        <v>〃</v>
      </c>
      <c r="D192" s="85" t="str">
        <f t="shared" ca="1" si="14"/>
        <v>福山市神辺町大字川北770番地2先交差点</v>
      </c>
      <c r="E192" s="85" t="s">
        <v>92</v>
      </c>
      <c r="F192" s="85">
        <v>1</v>
      </c>
      <c r="G192" s="85">
        <v>21</v>
      </c>
      <c r="H192" s="85"/>
      <c r="I192" s="85"/>
      <c r="J192" s="85"/>
      <c r="K192" s="85"/>
      <c r="L192" s="92" t="s">
        <v>515</v>
      </c>
      <c r="M192" s="91" t="s">
        <v>513</v>
      </c>
      <c r="N192" s="85" t="s">
        <v>135</v>
      </c>
      <c r="O192" s="85" t="s">
        <v>514</v>
      </c>
      <c r="P192" s="78" t="str">
        <f t="shared" si="15"/>
        <v>南側3m7縞(各縞南北0.5m削除し3m幅にする)</v>
      </c>
    </row>
    <row r="193" spans="1:16" ht="26.4">
      <c r="A193" s="166">
        <f t="shared" ca="1" si="11"/>
        <v>73</v>
      </c>
      <c r="B193" s="91" t="str">
        <f t="shared" ca="1" si="12"/>
        <v>〃</v>
      </c>
      <c r="C193" s="85" t="str">
        <f t="shared" ca="1" si="13"/>
        <v>〃</v>
      </c>
      <c r="D193" s="85" t="str">
        <f t="shared" ca="1" si="14"/>
        <v>〃</v>
      </c>
      <c r="E193" s="85" t="s">
        <v>113</v>
      </c>
      <c r="F193" s="85">
        <v>1</v>
      </c>
      <c r="G193" s="85"/>
      <c r="H193" s="85"/>
      <c r="I193" s="85"/>
      <c r="J193" s="85"/>
      <c r="K193" s="85">
        <v>21</v>
      </c>
      <c r="L193" s="92" t="s">
        <v>516</v>
      </c>
      <c r="M193" s="91" t="s">
        <v>513</v>
      </c>
      <c r="N193" s="85" t="s">
        <v>135</v>
      </c>
      <c r="O193" s="85" t="s">
        <v>514</v>
      </c>
      <c r="P193" s="78" t="str">
        <f t="shared" si="15"/>
        <v>各縞両側削除</v>
      </c>
    </row>
    <row r="194" spans="1:16" ht="26.4">
      <c r="A194" s="166">
        <f t="shared" ca="1" si="11"/>
        <v>73</v>
      </c>
      <c r="B194" s="91">
        <f t="shared" ca="1" si="12"/>
        <v>0</v>
      </c>
      <c r="C194" s="85" t="str">
        <f t="shared" ca="1" si="13"/>
        <v>県道</v>
      </c>
      <c r="D194" s="85" t="str">
        <f t="shared" ca="1" si="14"/>
        <v>〃</v>
      </c>
      <c r="E194" s="85" t="s">
        <v>99</v>
      </c>
      <c r="F194" s="85">
        <v>5</v>
      </c>
      <c r="G194" s="85"/>
      <c r="H194" s="85"/>
      <c r="I194" s="85">
        <v>2.5</v>
      </c>
      <c r="J194" s="85"/>
      <c r="K194" s="85"/>
      <c r="L194" s="92" t="s">
        <v>517</v>
      </c>
      <c r="M194" s="91"/>
      <c r="N194" s="85" t="s">
        <v>91</v>
      </c>
      <c r="O194" s="85" t="s">
        <v>514</v>
      </c>
      <c r="P194" s="78" t="str">
        <f t="shared" si="15"/>
        <v>中央線(黄)0.5m延長_x000D_
東西両外側線2m延長</v>
      </c>
    </row>
    <row r="195" spans="1:16" ht="39.6">
      <c r="A195" s="166">
        <f t="shared" ca="1" si="11"/>
        <v>74</v>
      </c>
      <c r="B195" s="91" t="str">
        <f t="shared" ca="1" si="12"/>
        <v>第12-7-3173</v>
      </c>
      <c r="C195" s="85" t="str">
        <f t="shared" ca="1" si="13"/>
        <v>市道</v>
      </c>
      <c r="D195" s="85" t="str">
        <f t="shared" ca="1" si="14"/>
        <v>福山市神辺町大字八尋834番地4東方100メートル先交差点</v>
      </c>
      <c r="E195" s="85" t="s">
        <v>177</v>
      </c>
      <c r="F195" s="85">
        <v>1</v>
      </c>
      <c r="G195" s="85"/>
      <c r="H195" s="85"/>
      <c r="I195" s="85"/>
      <c r="J195" s="85">
        <v>13</v>
      </c>
      <c r="K195" s="85"/>
      <c r="L195" s="92" t="s">
        <v>520</v>
      </c>
      <c r="M195" s="91" t="s">
        <v>518</v>
      </c>
      <c r="N195" s="85" t="s">
        <v>135</v>
      </c>
      <c r="O195" s="85" t="s">
        <v>519</v>
      </c>
      <c r="P195" s="78" t="str">
        <f t="shared" si="15"/>
        <v>北側</v>
      </c>
    </row>
    <row r="196" spans="1:16" ht="27" thickBot="1">
      <c r="A196" s="166">
        <f t="shared" ca="1" si="11"/>
        <v>74</v>
      </c>
      <c r="B196" s="91" t="str">
        <f t="shared" ca="1" si="0"/>
        <v>〃</v>
      </c>
      <c r="C196" s="85" t="str">
        <f t="shared" ca="1" si="0"/>
        <v>〃</v>
      </c>
      <c r="D196" s="85" t="str">
        <f t="shared" ca="1" si="0"/>
        <v>〃</v>
      </c>
      <c r="E196" s="86" t="s">
        <v>180</v>
      </c>
      <c r="F196" s="86">
        <v>1</v>
      </c>
      <c r="G196" s="86"/>
      <c r="H196" s="86">
        <v>2</v>
      </c>
      <c r="I196" s="86"/>
      <c r="J196" s="86"/>
      <c r="K196" s="86"/>
      <c r="L196" s="93" t="s">
        <v>521</v>
      </c>
      <c r="M196" s="109" t="s">
        <v>518</v>
      </c>
      <c r="N196" s="86" t="s">
        <v>135</v>
      </c>
      <c r="O196" s="86" t="s">
        <v>519</v>
      </c>
      <c r="P196" s="78" t="str">
        <f>ASC(L196)</f>
        <v>北側2.0m</v>
      </c>
    </row>
    <row r="197" spans="1:16" ht="16.2">
      <c r="B197" s="215" t="str">
        <f>警察署名</f>
        <v>福山北</v>
      </c>
      <c r="C197" s="216"/>
      <c r="D197" s="219" t="s">
        <v>41</v>
      </c>
      <c r="E197" s="110">
        <v>74</v>
      </c>
      <c r="F197" s="111"/>
      <c r="G197" s="112">
        <f>IF(ISERROR(FIND("図示", G3)), IF(ISERROR(FIND("削除", G3)), SUMPRODUCT((ISNUMBER(FIND("横断歩道　実線",$E5:$E196)))*(G5:G196&lt;&gt;""), $F5:$F196), 0), SUMIF(G5:G196,"&gt;0",$F5:$F196))</f>
        <v>57</v>
      </c>
      <c r="H197" s="112">
        <f>IF(ISERROR(FIND("図示", H3)), IF(ISERROR(FIND("削除", H3)), SUMPRODUCT((ISNUMBER(FIND("横断歩道　実線",$E5:$E196)))*(H5:H196&lt;&gt;""), $F5:$F196), 0), SUMIF(H5:H196,"&gt;0",$F5:$F196))</f>
        <v>0</v>
      </c>
      <c r="I197" s="112">
        <f t="shared" ref="I197:J197" si="16">IF(ISERROR(FIND("図示", I3)), IF(ISERROR(FIND("削除", I3)), SUMPRODUCT((ISNUMBER(FIND("横断歩道　実線",$E5:$E196)))*(I5:I196&lt;&gt;""), $F5:$F196), 0), SUMIF(I5:I196,"&gt;0",$F5:$F196))</f>
        <v>0</v>
      </c>
      <c r="J197" s="112">
        <f t="shared" si="16"/>
        <v>79</v>
      </c>
      <c r="K197" s="112">
        <f>IF(ISERROR(FIND("図示", K3)), IF(ISERROR(FIND("削除", K3)), SUMPRODUCT((ISNUMBER(FIND("横断歩道　実線",$E5:$E196)))*(K5:K196&lt;&gt;""), $F5:$F196), 0), SUMIF(K5:K196,"&gt;0",$F5:$F196))</f>
        <v>0</v>
      </c>
      <c r="L197" s="94"/>
      <c r="M197" s="215"/>
      <c r="N197" s="216"/>
      <c r="O197" s="219"/>
    </row>
    <row r="198" spans="1:16" ht="16.8" thickBot="1">
      <c r="B198" s="217"/>
      <c r="C198" s="218"/>
      <c r="D198" s="220"/>
      <c r="E198" s="113"/>
      <c r="F198" s="114"/>
      <c r="G198" s="115">
        <f>SUM(G5:G196)</f>
        <v>1747.7</v>
      </c>
      <c r="H198" s="115">
        <f>SUM(H5:H196)</f>
        <v>71.3</v>
      </c>
      <c r="I198" s="115">
        <f t="shared" ref="I198:J198" si="17">SUM(I5:I196)</f>
        <v>1251.5</v>
      </c>
      <c r="J198" s="115">
        <f t="shared" si="17"/>
        <v>902</v>
      </c>
      <c r="K198" s="115">
        <f>SUM(K5:K196)</f>
        <v>382</v>
      </c>
      <c r="L198" s="95"/>
      <c r="M198" s="236"/>
      <c r="N198" s="237"/>
      <c r="O198" s="235"/>
    </row>
    <row r="199" spans="1:16" ht="16.2">
      <c r="B199" s="215" t="str">
        <f>警察署名</f>
        <v>福山北</v>
      </c>
      <c r="C199" s="216"/>
      <c r="D199" s="219" t="s">
        <v>42</v>
      </c>
      <c r="E199" s="110">
        <f>場所表_福山北_新規!新規合計+更新合計</f>
        <v>119</v>
      </c>
      <c r="F199" s="111"/>
      <c r="G199" s="112">
        <f>場所表_福山北_新規!H92+G197</f>
        <v>59</v>
      </c>
      <c r="H199" s="112">
        <f>場所表_福山北_新規!I92+H197</f>
        <v>0</v>
      </c>
      <c r="I199" s="112">
        <f>場所表_福山北_新規!J92+I197</f>
        <v>0</v>
      </c>
      <c r="J199" s="112">
        <f>場所表_福山北_新規!K92+J197</f>
        <v>87</v>
      </c>
      <c r="K199" s="112">
        <f>場所表_福山北_新規!L92+K197</f>
        <v>0</v>
      </c>
      <c r="L199" s="94"/>
      <c r="M199" s="236"/>
      <c r="N199" s="237"/>
      <c r="O199" s="235"/>
    </row>
    <row r="200" spans="1:16" ht="16.8" thickBot="1">
      <c r="B200" s="217"/>
      <c r="C200" s="218"/>
      <c r="D200" s="220"/>
      <c r="E200" s="113"/>
      <c r="F200" s="114"/>
      <c r="G200" s="115">
        <f>場所表_福山北_新規!H93+G198</f>
        <v>1785.1000000000001</v>
      </c>
      <c r="H200" s="115">
        <f>場所表_福山北_新規!I93+H198</f>
        <v>75.2</v>
      </c>
      <c r="I200" s="115">
        <f>場所表_福山北_新規!J93+I198</f>
        <v>3906.5</v>
      </c>
      <c r="J200" s="115">
        <f>場所表_福山北_新規!K93+J198</f>
        <v>990</v>
      </c>
      <c r="K200" s="115">
        <f>場所表_福山北_新規!L93+K198</f>
        <v>2795.3</v>
      </c>
      <c r="L200" s="95"/>
      <c r="M200" s="236"/>
      <c r="N200" s="237"/>
      <c r="O200" s="235"/>
    </row>
  </sheetData>
  <mergeCells count="19">
    <mergeCell ref="D197:D198"/>
    <mergeCell ref="M197:N198"/>
    <mergeCell ref="O197:O198"/>
    <mergeCell ref="B199:C200"/>
    <mergeCell ref="D199:D200"/>
    <mergeCell ref="M199:N200"/>
    <mergeCell ref="O199:O200"/>
    <mergeCell ref="B197:C198"/>
    <mergeCell ref="M1:O1"/>
    <mergeCell ref="B2:B4"/>
    <mergeCell ref="C2:C4"/>
    <mergeCell ref="D2:D4"/>
    <mergeCell ref="G2:L2"/>
    <mergeCell ref="M2:M4"/>
    <mergeCell ref="N2:N4"/>
    <mergeCell ref="O2:O4"/>
    <mergeCell ref="E3:E4"/>
    <mergeCell ref="F3:F4"/>
    <mergeCell ref="L3:L4"/>
  </mergeCells>
  <phoneticPr fontId="2"/>
  <conditionalFormatting sqref="A5:A196">
    <cfRule type="expression" dxfId="2" priority="1">
      <formula>(A5=OFFSET(A5,-1,0))</formula>
    </cfRule>
  </conditionalFormatting>
  <pageMargins left="0.75" right="0.75" top="1" bottom="1" header="0.51200000000000001" footer="0.51200000000000001"/>
  <pageSetup paperSize="9" scale="55" fitToHeight="0" orientation="portrait" r:id="rId1"/>
  <headerFooter alignWithMargins="0"/>
  <rowBreaks count="2" manualBreakCount="2">
    <brk id="46" max="11" man="1"/>
    <brk id="83" max="1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M35"/>
  <sheetViews>
    <sheetView showZeros="0" view="pageBreakPreview" zoomScaleNormal="100" workbookViewId="0">
      <selection activeCell="D1" sqref="D1"/>
    </sheetView>
  </sheetViews>
  <sheetFormatPr defaultColWidth="9" defaultRowHeight="13.2"/>
  <cols>
    <col min="1" max="1" width="9" style="78"/>
    <col min="2" max="2" width="17.109375" style="78" customWidth="1"/>
    <col min="3" max="3" width="5.21875" style="78" bestFit="1" customWidth="1"/>
    <col min="4" max="4" width="9" style="78"/>
    <col min="5" max="5" width="25.6640625" style="79" customWidth="1"/>
    <col min="6" max="6" width="13.44140625" style="78" customWidth="1"/>
    <col min="7" max="7" width="3.44140625" style="78" bestFit="1" customWidth="1"/>
    <col min="8" max="8" width="10.6640625" style="78" customWidth="1"/>
    <col min="9" max="9" width="22.44140625" style="79" customWidth="1"/>
    <col min="10" max="11" width="33.33203125" style="78" customWidth="1"/>
    <col min="12" max="12" width="100.6640625" style="79" customWidth="1"/>
    <col min="13" max="16384" width="9" style="78"/>
  </cols>
  <sheetData>
    <row r="1" spans="1:13" ht="19.8" thickBot="1">
      <c r="B1" s="77" t="s">
        <v>28</v>
      </c>
      <c r="C1" s="77"/>
      <c r="D1" s="78" t="s">
        <v>554</v>
      </c>
      <c r="I1" s="80" t="s">
        <v>65</v>
      </c>
      <c r="J1" s="221" t="s">
        <v>77</v>
      </c>
      <c r="K1" s="221"/>
      <c r="L1" s="221"/>
    </row>
    <row r="2" spans="1:13">
      <c r="B2" s="222" t="s">
        <v>30</v>
      </c>
      <c r="C2" s="225" t="s">
        <v>31</v>
      </c>
      <c r="D2" s="228" t="s">
        <v>32</v>
      </c>
      <c r="E2" s="231" t="s">
        <v>33</v>
      </c>
      <c r="F2" s="83" t="s">
        <v>34</v>
      </c>
      <c r="G2" s="84"/>
      <c r="H2" s="228" t="s">
        <v>4</v>
      </c>
      <c r="I2" s="234"/>
      <c r="J2" s="222" t="s">
        <v>30</v>
      </c>
      <c r="K2" s="228" t="s">
        <v>32</v>
      </c>
      <c r="L2" s="231" t="s">
        <v>33</v>
      </c>
    </row>
    <row r="3" spans="1:13">
      <c r="B3" s="223"/>
      <c r="C3" s="226"/>
      <c r="D3" s="229"/>
      <c r="E3" s="232"/>
      <c r="F3" s="232" t="s">
        <v>35</v>
      </c>
      <c r="G3" s="211" t="s">
        <v>36</v>
      </c>
      <c r="H3" s="118" t="s">
        <v>89</v>
      </c>
      <c r="I3" s="213" t="s">
        <v>37</v>
      </c>
      <c r="J3" s="223"/>
      <c r="K3" s="229"/>
      <c r="L3" s="232"/>
    </row>
    <row r="4" spans="1:13" ht="13.8" thickBot="1">
      <c r="B4" s="224"/>
      <c r="C4" s="227"/>
      <c r="D4" s="230"/>
      <c r="E4" s="233"/>
      <c r="F4" s="233"/>
      <c r="G4" s="212"/>
      <c r="H4" s="88" t="s">
        <v>84</v>
      </c>
      <c r="I4" s="214"/>
      <c r="J4" s="224"/>
      <c r="K4" s="230"/>
      <c r="L4" s="233"/>
    </row>
    <row r="5" spans="1:13" ht="26.4">
      <c r="A5" s="166">
        <v>1</v>
      </c>
      <c r="B5" s="135">
        <f>J5</f>
        <v>261220011</v>
      </c>
      <c r="C5" s="82" t="str">
        <f>IF(B5="〃","〃","新規")</f>
        <v>新規</v>
      </c>
      <c r="D5" s="82" t="str">
        <f>K5</f>
        <v>市道</v>
      </c>
      <c r="E5" s="82" t="str">
        <f>L5</f>
        <v>府中市阿字町1,502の1番地先交差点</v>
      </c>
      <c r="F5" s="82" t="s">
        <v>101</v>
      </c>
      <c r="G5" s="82">
        <v>1</v>
      </c>
      <c r="H5" s="82">
        <v>13</v>
      </c>
      <c r="I5" s="90"/>
      <c r="J5" s="81">
        <v>261220011</v>
      </c>
      <c r="K5" s="82" t="s">
        <v>135</v>
      </c>
      <c r="L5" s="82" t="s">
        <v>522</v>
      </c>
      <c r="M5" s="78" t="str">
        <f>ASC(I5)</f>
        <v/>
      </c>
    </row>
    <row r="6" spans="1:13" ht="26.4">
      <c r="A6" s="166">
        <f ca="1">IF(E5="","",IF(E6="〃",A5,A5+1))</f>
        <v>1</v>
      </c>
      <c r="B6" s="91" t="str">
        <f ca="1">IF(OFFSET(J6,-1,)=J6,"〃",J6)</f>
        <v>〃</v>
      </c>
      <c r="C6" s="85" t="str">
        <f ca="1">IF(B6="〃","〃","新規")</f>
        <v>〃</v>
      </c>
      <c r="D6" s="85" t="str">
        <f ca="1">IF(OFFSET(K6,-1,)=K6,"〃",K6)</f>
        <v>〃</v>
      </c>
      <c r="E6" s="85" t="str">
        <f ca="1">IF(OFFSET(L6,-1,)=L6,"〃",L6)</f>
        <v>〃</v>
      </c>
      <c r="F6" s="85" t="s">
        <v>106</v>
      </c>
      <c r="G6" s="85">
        <v>1</v>
      </c>
      <c r="H6" s="85">
        <v>6</v>
      </c>
      <c r="I6" s="92"/>
      <c r="J6" s="91">
        <v>261220011</v>
      </c>
      <c r="K6" s="85" t="s">
        <v>135</v>
      </c>
      <c r="L6" s="85" t="s">
        <v>522</v>
      </c>
      <c r="M6" s="78" t="str">
        <f>ASC(I6)</f>
        <v/>
      </c>
    </row>
    <row r="7" spans="1:13" ht="26.4">
      <c r="A7" s="166">
        <f t="shared" ref="A7:A33" ca="1" si="0">IF(E6="","",IF(E7="〃",A6,A6+1))</f>
        <v>2</v>
      </c>
      <c r="B7" s="91" t="str">
        <f t="shared" ref="B7:B32" ca="1" si="1">IF(OFFSET(J7,-1,)=J7,"〃",J7)</f>
        <v>261220011_x000D_
(第12-20-0051)</v>
      </c>
      <c r="C7" s="85" t="str">
        <f t="shared" ref="C7:C32" ca="1" si="2">IF(B7="〃","〃","新規")</f>
        <v>新規</v>
      </c>
      <c r="D7" s="85" t="str">
        <f t="shared" ref="D7:D32" ca="1" si="3">IF(OFFSET(K7,-1,)=K7,"〃",K7)</f>
        <v>〃</v>
      </c>
      <c r="E7" s="85" t="str">
        <f t="shared" ref="E7:E32" ca="1" si="4">IF(OFFSET(L7,-1,)=L7,"〃",L7)</f>
        <v>府中市阿字町2,009の5番地先交差点</v>
      </c>
      <c r="F7" s="85" t="s">
        <v>101</v>
      </c>
      <c r="G7" s="85">
        <v>1</v>
      </c>
      <c r="H7" s="85">
        <v>13</v>
      </c>
      <c r="I7" s="92"/>
      <c r="J7" s="91" t="s">
        <v>524</v>
      </c>
      <c r="K7" s="85" t="s">
        <v>135</v>
      </c>
      <c r="L7" s="85" t="s">
        <v>523</v>
      </c>
      <c r="M7" s="78" t="str">
        <f t="shared" ref="M7:M32" si="5">ASC(I7)</f>
        <v/>
      </c>
    </row>
    <row r="8" spans="1:13" ht="26.4">
      <c r="A8" s="166">
        <f t="shared" ca="1" si="0"/>
        <v>2</v>
      </c>
      <c r="B8" s="91" t="str">
        <f t="shared" ca="1" si="1"/>
        <v>〃</v>
      </c>
      <c r="C8" s="85" t="str">
        <f t="shared" ca="1" si="2"/>
        <v>〃</v>
      </c>
      <c r="D8" s="85" t="str">
        <f t="shared" ca="1" si="3"/>
        <v>〃</v>
      </c>
      <c r="E8" s="85" t="str">
        <f t="shared" ca="1" si="4"/>
        <v>〃</v>
      </c>
      <c r="F8" s="85" t="s">
        <v>106</v>
      </c>
      <c r="G8" s="85">
        <v>1</v>
      </c>
      <c r="H8" s="85">
        <v>6.6</v>
      </c>
      <c r="I8" s="92"/>
      <c r="J8" s="91" t="s">
        <v>524</v>
      </c>
      <c r="K8" s="85" t="s">
        <v>135</v>
      </c>
      <c r="L8" s="85" t="s">
        <v>523</v>
      </c>
      <c r="M8" s="78" t="str">
        <f t="shared" si="5"/>
        <v/>
      </c>
    </row>
    <row r="9" spans="1:13" ht="26.4">
      <c r="A9" s="166">
        <f t="shared" ca="1" si="0"/>
        <v>3</v>
      </c>
      <c r="B9" s="91">
        <f t="shared" ca="1" si="1"/>
        <v>261220011</v>
      </c>
      <c r="C9" s="85" t="str">
        <f t="shared" ca="1" si="2"/>
        <v>新規</v>
      </c>
      <c r="D9" s="85" t="str">
        <f t="shared" ca="1" si="3"/>
        <v>〃</v>
      </c>
      <c r="E9" s="85" t="str">
        <f t="shared" ca="1" si="4"/>
        <v>府中市阿字町565番地先交差点</v>
      </c>
      <c r="F9" s="85" t="s">
        <v>101</v>
      </c>
      <c r="G9" s="85">
        <v>1</v>
      </c>
      <c r="H9" s="85">
        <v>20</v>
      </c>
      <c r="I9" s="92"/>
      <c r="J9" s="91">
        <v>261220011</v>
      </c>
      <c r="K9" s="85" t="s">
        <v>135</v>
      </c>
      <c r="L9" s="85" t="s">
        <v>525</v>
      </c>
      <c r="M9" s="78" t="str">
        <f t="shared" si="5"/>
        <v/>
      </c>
    </row>
    <row r="10" spans="1:13" ht="26.4">
      <c r="A10" s="166">
        <f t="shared" ca="1" si="0"/>
        <v>3</v>
      </c>
      <c r="B10" s="91" t="str">
        <f t="shared" ca="1" si="1"/>
        <v>〃</v>
      </c>
      <c r="C10" s="85" t="str">
        <f t="shared" ca="1" si="2"/>
        <v>〃</v>
      </c>
      <c r="D10" s="85" t="str">
        <f t="shared" ca="1" si="3"/>
        <v>〃</v>
      </c>
      <c r="E10" s="85" t="str">
        <f t="shared" ca="1" si="4"/>
        <v>〃</v>
      </c>
      <c r="F10" s="85" t="s">
        <v>106</v>
      </c>
      <c r="G10" s="85">
        <v>1</v>
      </c>
      <c r="H10" s="85">
        <v>9</v>
      </c>
      <c r="I10" s="92"/>
      <c r="J10" s="91">
        <v>261220011</v>
      </c>
      <c r="K10" s="85" t="s">
        <v>135</v>
      </c>
      <c r="L10" s="85" t="s">
        <v>525</v>
      </c>
      <c r="M10" s="78" t="str">
        <f t="shared" si="5"/>
        <v/>
      </c>
    </row>
    <row r="11" spans="1:13" ht="26.4">
      <c r="A11" s="166">
        <f t="shared" ca="1" si="0"/>
        <v>4</v>
      </c>
      <c r="B11" s="91" t="str">
        <f t="shared" ca="1" si="1"/>
        <v>〃</v>
      </c>
      <c r="C11" s="85" t="str">
        <f t="shared" ca="1" si="2"/>
        <v>〃</v>
      </c>
      <c r="D11" s="85" t="str">
        <f t="shared" ca="1" si="3"/>
        <v>〃</v>
      </c>
      <c r="E11" s="85" t="str">
        <f t="shared" ca="1" si="4"/>
        <v>府中市阿字町984番地14先交差点</v>
      </c>
      <c r="F11" s="85" t="s">
        <v>101</v>
      </c>
      <c r="G11" s="85">
        <v>1</v>
      </c>
      <c r="H11" s="85">
        <v>13</v>
      </c>
      <c r="I11" s="92"/>
      <c r="J11" s="91">
        <v>261220011</v>
      </c>
      <c r="K11" s="85" t="s">
        <v>135</v>
      </c>
      <c r="L11" s="85" t="s">
        <v>526</v>
      </c>
      <c r="M11" s="78" t="str">
        <f t="shared" si="5"/>
        <v/>
      </c>
    </row>
    <row r="12" spans="1:13" ht="26.4">
      <c r="A12" s="166">
        <f t="shared" ca="1" si="0"/>
        <v>4</v>
      </c>
      <c r="B12" s="91" t="str">
        <f t="shared" ca="1" si="1"/>
        <v>〃</v>
      </c>
      <c r="C12" s="85" t="str">
        <f t="shared" ca="1" si="2"/>
        <v>〃</v>
      </c>
      <c r="D12" s="85" t="str">
        <f t="shared" ca="1" si="3"/>
        <v>〃</v>
      </c>
      <c r="E12" s="85" t="str">
        <f t="shared" ca="1" si="4"/>
        <v>〃</v>
      </c>
      <c r="F12" s="85" t="s">
        <v>106</v>
      </c>
      <c r="G12" s="85">
        <v>1</v>
      </c>
      <c r="H12" s="85">
        <v>7.5</v>
      </c>
      <c r="I12" s="92"/>
      <c r="J12" s="91">
        <v>261220011</v>
      </c>
      <c r="K12" s="85" t="s">
        <v>135</v>
      </c>
      <c r="L12" s="85" t="s">
        <v>526</v>
      </c>
      <c r="M12" s="78" t="str">
        <f t="shared" si="5"/>
        <v/>
      </c>
    </row>
    <row r="13" spans="1:13" ht="39.6">
      <c r="A13" s="166">
        <f t="shared" ca="1" si="0"/>
        <v>5</v>
      </c>
      <c r="B13" s="91" t="str">
        <f t="shared" ca="1" si="1"/>
        <v>〃</v>
      </c>
      <c r="C13" s="85" t="str">
        <f t="shared" ca="1" si="2"/>
        <v>〃</v>
      </c>
      <c r="D13" s="85" t="str">
        <f t="shared" ca="1" si="3"/>
        <v>県道(府中松永線)</v>
      </c>
      <c r="E13" s="85" t="str">
        <f t="shared" ca="1" si="4"/>
        <v>府中市栗柄町3,185番地1先（扇橋南詰交差点）</v>
      </c>
      <c r="F13" s="85" t="s">
        <v>113</v>
      </c>
      <c r="G13" s="85">
        <v>2</v>
      </c>
      <c r="H13" s="85">
        <v>138</v>
      </c>
      <c r="I13" s="92" t="s">
        <v>529</v>
      </c>
      <c r="J13" s="91">
        <v>261220011</v>
      </c>
      <c r="K13" s="85" t="s">
        <v>528</v>
      </c>
      <c r="L13" s="85" t="s">
        <v>527</v>
      </c>
      <c r="M13" s="78" t="str">
        <f t="shared" si="5"/>
        <v>西側2.5m10縞_x000D_
南側3m7縞</v>
      </c>
    </row>
    <row r="14" spans="1:13" ht="26.4">
      <c r="A14" s="166">
        <f t="shared" ca="1" si="0"/>
        <v>5</v>
      </c>
      <c r="B14" s="91" t="str">
        <f t="shared" ca="1" si="1"/>
        <v>〃</v>
      </c>
      <c r="C14" s="85" t="str">
        <f t="shared" ca="1" si="2"/>
        <v>〃</v>
      </c>
      <c r="D14" s="85" t="str">
        <f t="shared" ca="1" si="3"/>
        <v>〃</v>
      </c>
      <c r="E14" s="85" t="str">
        <f t="shared" ca="1" si="4"/>
        <v>〃</v>
      </c>
      <c r="F14" s="85" t="s">
        <v>106</v>
      </c>
      <c r="G14" s="85">
        <v>3</v>
      </c>
      <c r="H14" s="85">
        <v>26.4</v>
      </c>
      <c r="I14" s="92" t="s">
        <v>530</v>
      </c>
      <c r="J14" s="91">
        <v>261220011</v>
      </c>
      <c r="K14" s="85" t="s">
        <v>528</v>
      </c>
      <c r="L14" s="85" t="s">
        <v>527</v>
      </c>
      <c r="M14" s="78" t="str">
        <f t="shared" si="5"/>
        <v>南側2.8m</v>
      </c>
    </row>
    <row r="15" spans="1:13" ht="26.4">
      <c r="A15" s="166">
        <f t="shared" ca="1" si="0"/>
        <v>6</v>
      </c>
      <c r="B15" s="91" t="str">
        <f t="shared" ca="1" si="1"/>
        <v>〃</v>
      </c>
      <c r="C15" s="85" t="str">
        <f t="shared" ca="1" si="2"/>
        <v>〃</v>
      </c>
      <c r="D15" s="85" t="str">
        <f t="shared" ca="1" si="3"/>
        <v>〃</v>
      </c>
      <c r="E15" s="85" t="str">
        <f t="shared" ca="1" si="4"/>
        <v>府中市高木町1,319番地先（扇橋北詰交差点）</v>
      </c>
      <c r="F15" s="85" t="s">
        <v>101</v>
      </c>
      <c r="G15" s="85">
        <v>1</v>
      </c>
      <c r="H15" s="85">
        <v>20</v>
      </c>
      <c r="I15" s="92"/>
      <c r="J15" s="91">
        <v>261220011</v>
      </c>
      <c r="K15" s="85" t="s">
        <v>528</v>
      </c>
      <c r="L15" s="85" t="s">
        <v>531</v>
      </c>
      <c r="M15" s="78" t="str">
        <f t="shared" si="5"/>
        <v/>
      </c>
    </row>
    <row r="16" spans="1:13" ht="26.4">
      <c r="A16" s="166">
        <f t="shared" ca="1" si="0"/>
        <v>6</v>
      </c>
      <c r="B16" s="91" t="str">
        <f t="shared" ca="1" si="1"/>
        <v>〃</v>
      </c>
      <c r="C16" s="85" t="str">
        <f t="shared" ca="1" si="2"/>
        <v>〃</v>
      </c>
      <c r="D16" s="85" t="str">
        <f t="shared" ca="1" si="3"/>
        <v>〃</v>
      </c>
      <c r="E16" s="85" t="str">
        <f t="shared" ca="1" si="4"/>
        <v>〃</v>
      </c>
      <c r="F16" s="85" t="s">
        <v>106</v>
      </c>
      <c r="G16" s="85">
        <v>1</v>
      </c>
      <c r="H16" s="85">
        <v>6</v>
      </c>
      <c r="I16" s="92"/>
      <c r="J16" s="91">
        <v>261220011</v>
      </c>
      <c r="K16" s="85" t="s">
        <v>528</v>
      </c>
      <c r="L16" s="85" t="s">
        <v>531</v>
      </c>
      <c r="M16" s="78" t="str">
        <f t="shared" si="5"/>
        <v/>
      </c>
    </row>
    <row r="17" spans="1:13" ht="26.4">
      <c r="A17" s="166">
        <f t="shared" ca="1" si="0"/>
        <v>7</v>
      </c>
      <c r="B17" s="91" t="str">
        <f t="shared" ca="1" si="1"/>
        <v>〃</v>
      </c>
      <c r="C17" s="85" t="str">
        <f t="shared" ca="1" si="2"/>
        <v>〃</v>
      </c>
      <c r="D17" s="85" t="str">
        <f t="shared" ca="1" si="3"/>
        <v>市道</v>
      </c>
      <c r="E17" s="85" t="str">
        <f t="shared" ca="1" si="4"/>
        <v>府中市高木町1,319番地先交差点（扇橋北詰）</v>
      </c>
      <c r="F17" s="85" t="s">
        <v>113</v>
      </c>
      <c r="G17" s="85">
        <v>1</v>
      </c>
      <c r="H17" s="85">
        <v>60</v>
      </c>
      <c r="I17" s="92"/>
      <c r="J17" s="91">
        <v>261220011</v>
      </c>
      <c r="K17" s="85" t="s">
        <v>135</v>
      </c>
      <c r="L17" s="85" t="s">
        <v>532</v>
      </c>
      <c r="M17" s="78" t="str">
        <f t="shared" si="5"/>
        <v/>
      </c>
    </row>
    <row r="18" spans="1:13" ht="39.6">
      <c r="A18" s="166">
        <f t="shared" ca="1" si="0"/>
        <v>7</v>
      </c>
      <c r="B18" s="91" t="str">
        <f t="shared" ca="1" si="1"/>
        <v>〃</v>
      </c>
      <c r="C18" s="85" t="str">
        <f t="shared" ca="1" si="2"/>
        <v>〃</v>
      </c>
      <c r="D18" s="85" t="str">
        <f t="shared" ca="1" si="3"/>
        <v>〃</v>
      </c>
      <c r="E18" s="85" t="str">
        <f t="shared" ca="1" si="4"/>
        <v>〃</v>
      </c>
      <c r="F18" s="85" t="s">
        <v>107</v>
      </c>
      <c r="G18" s="85">
        <v>2</v>
      </c>
      <c r="H18" s="85">
        <v>18</v>
      </c>
      <c r="I18" s="92" t="s">
        <v>533</v>
      </c>
      <c r="J18" s="91">
        <v>261220011</v>
      </c>
      <c r="K18" s="85" t="s">
        <v>135</v>
      </c>
      <c r="L18" s="85" t="s">
        <v>532</v>
      </c>
      <c r="M18" s="78" t="str">
        <f t="shared" si="5"/>
        <v>西側2個</v>
      </c>
    </row>
    <row r="19" spans="1:13" ht="26.4">
      <c r="A19" s="166">
        <f t="shared" ca="1" si="0"/>
        <v>7</v>
      </c>
      <c r="B19" s="91" t="str">
        <f t="shared" ca="1" si="1"/>
        <v>〃</v>
      </c>
      <c r="C19" s="85" t="str">
        <f t="shared" ca="1" si="2"/>
        <v>〃</v>
      </c>
      <c r="D19" s="85" t="str">
        <f t="shared" ca="1" si="3"/>
        <v>〃</v>
      </c>
      <c r="E19" s="85" t="str">
        <f t="shared" ca="1" si="4"/>
        <v>〃</v>
      </c>
      <c r="F19" s="85" t="s">
        <v>106</v>
      </c>
      <c r="G19" s="85">
        <v>2</v>
      </c>
      <c r="H19" s="85">
        <v>15.6</v>
      </c>
      <c r="I19" s="92"/>
      <c r="J19" s="91">
        <v>261220011</v>
      </c>
      <c r="K19" s="85" t="s">
        <v>135</v>
      </c>
      <c r="L19" s="85" t="s">
        <v>532</v>
      </c>
      <c r="M19" s="78" t="str">
        <f t="shared" si="5"/>
        <v/>
      </c>
    </row>
    <row r="20" spans="1:13" ht="26.4">
      <c r="A20" s="166">
        <f t="shared" ca="1" si="0"/>
        <v>8</v>
      </c>
      <c r="B20" s="91" t="str">
        <f t="shared" ca="1" si="1"/>
        <v>〃</v>
      </c>
      <c r="C20" s="85" t="str">
        <f t="shared" ca="1" si="2"/>
        <v>〃</v>
      </c>
      <c r="D20" s="85" t="str">
        <f t="shared" ca="1" si="3"/>
        <v>〃</v>
      </c>
      <c r="E20" s="85" t="str">
        <f t="shared" ca="1" si="4"/>
        <v>府中市高木町1,710番地1先交差点</v>
      </c>
      <c r="F20" s="85" t="s">
        <v>101</v>
      </c>
      <c r="G20" s="85">
        <v>2</v>
      </c>
      <c r="H20" s="85">
        <v>26</v>
      </c>
      <c r="I20" s="92"/>
      <c r="J20" s="91">
        <v>261220011</v>
      </c>
      <c r="K20" s="85" t="s">
        <v>135</v>
      </c>
      <c r="L20" s="85" t="s">
        <v>534</v>
      </c>
      <c r="M20" s="78" t="str">
        <f t="shared" si="5"/>
        <v/>
      </c>
    </row>
    <row r="21" spans="1:13" ht="26.4">
      <c r="A21" s="166">
        <f t="shared" ca="1" si="0"/>
        <v>8</v>
      </c>
      <c r="B21" s="91" t="str">
        <f t="shared" ca="1" si="1"/>
        <v>〃</v>
      </c>
      <c r="C21" s="85" t="str">
        <f t="shared" ca="1" si="2"/>
        <v>〃</v>
      </c>
      <c r="D21" s="85" t="str">
        <f t="shared" ca="1" si="3"/>
        <v>〃</v>
      </c>
      <c r="E21" s="85" t="str">
        <f t="shared" ca="1" si="4"/>
        <v>〃</v>
      </c>
      <c r="F21" s="85" t="s">
        <v>106</v>
      </c>
      <c r="G21" s="85">
        <v>2</v>
      </c>
      <c r="H21" s="85">
        <v>15.5</v>
      </c>
      <c r="I21" s="92"/>
      <c r="J21" s="91">
        <v>261220011</v>
      </c>
      <c r="K21" s="85" t="s">
        <v>135</v>
      </c>
      <c r="L21" s="85" t="s">
        <v>534</v>
      </c>
      <c r="M21" s="78" t="str">
        <f t="shared" si="5"/>
        <v/>
      </c>
    </row>
    <row r="22" spans="1:13" ht="26.4">
      <c r="A22" s="166">
        <f t="shared" ca="1" si="0"/>
        <v>9</v>
      </c>
      <c r="B22" s="91" t="str">
        <f t="shared" ca="1" si="1"/>
        <v>〃</v>
      </c>
      <c r="C22" s="85" t="str">
        <f t="shared" ca="1" si="2"/>
        <v>〃</v>
      </c>
      <c r="D22" s="85" t="str">
        <f t="shared" ca="1" si="3"/>
        <v>〃</v>
      </c>
      <c r="E22" s="85" t="str">
        <f t="shared" ca="1" si="4"/>
        <v>府中市上下町国留377番地南西方50メートル先交差点</v>
      </c>
      <c r="F22" s="85" t="s">
        <v>101</v>
      </c>
      <c r="G22" s="85">
        <v>1</v>
      </c>
      <c r="H22" s="85">
        <v>13</v>
      </c>
      <c r="I22" s="92"/>
      <c r="J22" s="91">
        <v>261220011</v>
      </c>
      <c r="K22" s="85" t="s">
        <v>135</v>
      </c>
      <c r="L22" s="85" t="s">
        <v>535</v>
      </c>
      <c r="M22" s="78" t="str">
        <f t="shared" si="5"/>
        <v/>
      </c>
    </row>
    <row r="23" spans="1:13" ht="26.4">
      <c r="A23" s="166">
        <f t="shared" ca="1" si="0"/>
        <v>9</v>
      </c>
      <c r="B23" s="91" t="str">
        <f t="shared" ca="1" si="1"/>
        <v>〃</v>
      </c>
      <c r="C23" s="85" t="str">
        <f t="shared" ca="1" si="2"/>
        <v>〃</v>
      </c>
      <c r="D23" s="85" t="str">
        <f t="shared" ca="1" si="3"/>
        <v>〃</v>
      </c>
      <c r="E23" s="85" t="str">
        <f t="shared" ca="1" si="4"/>
        <v>〃</v>
      </c>
      <c r="F23" s="85" t="s">
        <v>106</v>
      </c>
      <c r="G23" s="85">
        <v>1</v>
      </c>
      <c r="H23" s="85">
        <v>12</v>
      </c>
      <c r="I23" s="92"/>
      <c r="J23" s="91">
        <v>261220011</v>
      </c>
      <c r="K23" s="85" t="s">
        <v>135</v>
      </c>
      <c r="L23" s="85" t="s">
        <v>535</v>
      </c>
      <c r="M23" s="78" t="str">
        <f t="shared" si="5"/>
        <v/>
      </c>
    </row>
    <row r="24" spans="1:13" ht="26.4">
      <c r="A24" s="166">
        <f t="shared" ca="1" si="0"/>
        <v>10</v>
      </c>
      <c r="B24" s="91" t="str">
        <f t="shared" ca="1" si="1"/>
        <v>〃</v>
      </c>
      <c r="C24" s="85" t="str">
        <f t="shared" ca="1" si="2"/>
        <v>〃</v>
      </c>
      <c r="D24" s="85" t="str">
        <f t="shared" ca="1" si="3"/>
        <v>〃</v>
      </c>
      <c r="E24" s="85" t="str">
        <f t="shared" ca="1" si="4"/>
        <v>府中市上下町国留85番地2北東方60メートル先交差点</v>
      </c>
      <c r="F24" s="85" t="s">
        <v>101</v>
      </c>
      <c r="G24" s="85">
        <v>1</v>
      </c>
      <c r="H24" s="85">
        <v>13</v>
      </c>
      <c r="I24" s="92"/>
      <c r="J24" s="91">
        <v>261220011</v>
      </c>
      <c r="K24" s="85" t="s">
        <v>135</v>
      </c>
      <c r="L24" s="85" t="s">
        <v>536</v>
      </c>
      <c r="M24" s="78" t="str">
        <f t="shared" si="5"/>
        <v/>
      </c>
    </row>
    <row r="25" spans="1:13" ht="26.4">
      <c r="A25" s="166">
        <f t="shared" ca="1" si="0"/>
        <v>10</v>
      </c>
      <c r="B25" s="91" t="str">
        <f t="shared" ca="1" si="1"/>
        <v>〃</v>
      </c>
      <c r="C25" s="85" t="str">
        <f t="shared" ca="1" si="2"/>
        <v>〃</v>
      </c>
      <c r="D25" s="85" t="str">
        <f t="shared" ca="1" si="3"/>
        <v>〃</v>
      </c>
      <c r="E25" s="85" t="str">
        <f t="shared" ca="1" si="4"/>
        <v>〃</v>
      </c>
      <c r="F25" s="85" t="s">
        <v>106</v>
      </c>
      <c r="G25" s="85">
        <v>1</v>
      </c>
      <c r="H25" s="85">
        <v>9</v>
      </c>
      <c r="I25" s="92"/>
      <c r="J25" s="91">
        <v>261220011</v>
      </c>
      <c r="K25" s="85" t="s">
        <v>135</v>
      </c>
      <c r="L25" s="85" t="s">
        <v>536</v>
      </c>
      <c r="M25" s="78" t="str">
        <f t="shared" si="5"/>
        <v/>
      </c>
    </row>
    <row r="26" spans="1:13" ht="26.4">
      <c r="A26" s="166">
        <f t="shared" ca="1" si="0"/>
        <v>11</v>
      </c>
      <c r="B26" s="91" t="str">
        <f t="shared" ca="1" si="1"/>
        <v>〃</v>
      </c>
      <c r="C26" s="85" t="str">
        <f t="shared" ca="1" si="2"/>
        <v>〃</v>
      </c>
      <c r="D26" s="85" t="str">
        <f t="shared" ca="1" si="3"/>
        <v>〃</v>
      </c>
      <c r="E26" s="85" t="str">
        <f t="shared" ca="1" si="4"/>
        <v>府中市上下町松崎172番地先交差点</v>
      </c>
      <c r="F26" s="85" t="s">
        <v>101</v>
      </c>
      <c r="G26" s="85">
        <v>1</v>
      </c>
      <c r="H26" s="85">
        <v>13</v>
      </c>
      <c r="I26" s="92"/>
      <c r="J26" s="91">
        <v>261220011</v>
      </c>
      <c r="K26" s="85" t="s">
        <v>135</v>
      </c>
      <c r="L26" s="85" t="s">
        <v>537</v>
      </c>
      <c r="M26" s="78" t="str">
        <f t="shared" si="5"/>
        <v/>
      </c>
    </row>
    <row r="27" spans="1:13" ht="26.4">
      <c r="A27" s="166">
        <f t="shared" ca="1" si="0"/>
        <v>11</v>
      </c>
      <c r="B27" s="91" t="str">
        <f t="shared" ca="1" si="1"/>
        <v>〃</v>
      </c>
      <c r="C27" s="85" t="str">
        <f t="shared" ca="1" si="2"/>
        <v>〃</v>
      </c>
      <c r="D27" s="85" t="str">
        <f t="shared" ca="1" si="3"/>
        <v>〃</v>
      </c>
      <c r="E27" s="85" t="str">
        <f t="shared" ca="1" si="4"/>
        <v>〃</v>
      </c>
      <c r="F27" s="85" t="s">
        <v>106</v>
      </c>
      <c r="G27" s="85">
        <v>1</v>
      </c>
      <c r="H27" s="85">
        <v>7.5</v>
      </c>
      <c r="I27" s="92"/>
      <c r="J27" s="91">
        <v>261220011</v>
      </c>
      <c r="K27" s="85" t="s">
        <v>135</v>
      </c>
      <c r="L27" s="85" t="s">
        <v>537</v>
      </c>
      <c r="M27" s="78" t="str">
        <f t="shared" si="5"/>
        <v/>
      </c>
    </row>
    <row r="28" spans="1:13" ht="26.4">
      <c r="A28" s="166">
        <f t="shared" ca="1" si="0"/>
        <v>12</v>
      </c>
      <c r="B28" s="91" t="str">
        <f t="shared" ca="1" si="1"/>
        <v>〃</v>
      </c>
      <c r="C28" s="85" t="str">
        <f t="shared" ca="1" si="2"/>
        <v>〃</v>
      </c>
      <c r="D28" s="85" t="str">
        <f t="shared" ca="1" si="3"/>
        <v>県道</v>
      </c>
      <c r="E28" s="85" t="str">
        <f t="shared" ca="1" si="4"/>
        <v>府中市上下町矢野1,416番地2先交差点</v>
      </c>
      <c r="F28" s="85" t="s">
        <v>101</v>
      </c>
      <c r="G28" s="85">
        <v>1</v>
      </c>
      <c r="H28" s="85">
        <v>13</v>
      </c>
      <c r="I28" s="92" t="s">
        <v>539</v>
      </c>
      <c r="J28" s="91">
        <v>261220011</v>
      </c>
      <c r="K28" s="85" t="s">
        <v>91</v>
      </c>
      <c r="L28" s="85" t="s">
        <v>538</v>
      </c>
      <c r="M28" s="78" t="str">
        <f t="shared" si="5"/>
        <v>既存削除後,縮小版施工</v>
      </c>
    </row>
    <row r="29" spans="1:13" ht="26.4">
      <c r="A29" s="166">
        <f t="shared" ca="1" si="0"/>
        <v>12</v>
      </c>
      <c r="B29" s="91" t="str">
        <f t="shared" ca="1" si="1"/>
        <v>〃</v>
      </c>
      <c r="C29" s="85" t="str">
        <f t="shared" ca="1" si="2"/>
        <v>〃</v>
      </c>
      <c r="D29" s="85" t="str">
        <f t="shared" ca="1" si="3"/>
        <v>〃</v>
      </c>
      <c r="E29" s="85" t="str">
        <f t="shared" ca="1" si="4"/>
        <v>〃</v>
      </c>
      <c r="F29" s="85" t="s">
        <v>106</v>
      </c>
      <c r="G29" s="85">
        <v>1</v>
      </c>
      <c r="H29" s="85">
        <v>12.2</v>
      </c>
      <c r="I29" s="92" t="s">
        <v>540</v>
      </c>
      <c r="J29" s="91">
        <v>261220011</v>
      </c>
      <c r="K29" s="85" t="s">
        <v>91</v>
      </c>
      <c r="L29" s="85" t="s">
        <v>538</v>
      </c>
      <c r="M29" s="78" t="str">
        <f t="shared" si="5"/>
        <v>6.5m</v>
      </c>
    </row>
    <row r="30" spans="1:13" ht="26.4">
      <c r="A30" s="166">
        <f t="shared" ca="1" si="0"/>
        <v>13</v>
      </c>
      <c r="B30" s="91" t="str">
        <f t="shared" ca="1" si="1"/>
        <v>〃</v>
      </c>
      <c r="C30" s="85" t="str">
        <f t="shared" ca="1" si="2"/>
        <v>〃</v>
      </c>
      <c r="D30" s="85" t="str">
        <f t="shared" ca="1" si="3"/>
        <v>市道</v>
      </c>
      <c r="E30" s="85" t="str">
        <f t="shared" ca="1" si="4"/>
        <v>府中市上下町矢野107番地先交差点　</v>
      </c>
      <c r="F30" s="85" t="s">
        <v>101</v>
      </c>
      <c r="G30" s="85">
        <v>2</v>
      </c>
      <c r="H30" s="85">
        <v>32</v>
      </c>
      <c r="I30" s="92"/>
      <c r="J30" s="91">
        <v>261220011</v>
      </c>
      <c r="K30" s="85" t="s">
        <v>135</v>
      </c>
      <c r="L30" s="85" t="s">
        <v>541</v>
      </c>
      <c r="M30" s="78" t="str">
        <f t="shared" si="5"/>
        <v/>
      </c>
    </row>
    <row r="31" spans="1:13" ht="26.4">
      <c r="A31" s="166">
        <f t="shared" ca="1" si="0"/>
        <v>13</v>
      </c>
      <c r="B31" s="91" t="str">
        <f t="shared" ca="1" si="1"/>
        <v>〃</v>
      </c>
      <c r="C31" s="85" t="str">
        <f t="shared" ca="1" si="2"/>
        <v>〃</v>
      </c>
      <c r="D31" s="85" t="str">
        <f t="shared" ca="1" si="3"/>
        <v>〃</v>
      </c>
      <c r="E31" s="85" t="str">
        <f t="shared" ca="1" si="4"/>
        <v>〃</v>
      </c>
      <c r="F31" s="85" t="s">
        <v>106</v>
      </c>
      <c r="G31" s="85">
        <v>2</v>
      </c>
      <c r="H31" s="85">
        <v>24</v>
      </c>
      <c r="I31" s="92"/>
      <c r="J31" s="91">
        <v>261220011</v>
      </c>
      <c r="K31" s="85" t="s">
        <v>135</v>
      </c>
      <c r="L31" s="85" t="s">
        <v>541</v>
      </c>
      <c r="M31" s="78" t="str">
        <f t="shared" si="5"/>
        <v/>
      </c>
    </row>
    <row r="32" spans="1:13" ht="26.4">
      <c r="A32" s="166">
        <f t="shared" ca="1" si="0"/>
        <v>14</v>
      </c>
      <c r="B32" s="91" t="str">
        <f t="shared" ca="1" si="1"/>
        <v>〃</v>
      </c>
      <c r="C32" s="85" t="str">
        <f t="shared" ca="1" si="2"/>
        <v>〃</v>
      </c>
      <c r="D32" s="85" t="str">
        <f t="shared" ca="1" si="3"/>
        <v>〃</v>
      </c>
      <c r="E32" s="85" t="str">
        <f t="shared" ca="1" si="4"/>
        <v>府中市上下町矢野463番地先交差点</v>
      </c>
      <c r="F32" s="85" t="s">
        <v>101</v>
      </c>
      <c r="G32" s="85">
        <v>1</v>
      </c>
      <c r="H32" s="85">
        <v>20</v>
      </c>
      <c r="I32" s="92"/>
      <c r="J32" s="91">
        <v>261220011</v>
      </c>
      <c r="K32" s="85" t="s">
        <v>135</v>
      </c>
      <c r="L32" s="85" t="s">
        <v>542</v>
      </c>
      <c r="M32" s="78" t="str">
        <f t="shared" si="5"/>
        <v/>
      </c>
    </row>
    <row r="33" spans="1:13" ht="27" thickBot="1">
      <c r="A33" s="166">
        <f t="shared" ca="1" si="0"/>
        <v>14</v>
      </c>
      <c r="B33" s="133" t="str">
        <f ca="1">IF(OFFSET(J33,-1,)=J33,"〃",J33)</f>
        <v>〃</v>
      </c>
      <c r="C33" s="132" t="str">
        <f ca="1">IF(B33="〃","〃","新規")</f>
        <v>〃</v>
      </c>
      <c r="D33" s="132" t="str">
        <f ca="1">IF(OFFSET(K33,-1,)=K33,"〃",K33)</f>
        <v>〃</v>
      </c>
      <c r="E33" s="132" t="str">
        <f ca="1">IF(OFFSET(L33,-1,)=L33,"〃",L33)</f>
        <v>〃</v>
      </c>
      <c r="F33" s="132" t="s">
        <v>106</v>
      </c>
      <c r="G33" s="132">
        <v>1</v>
      </c>
      <c r="H33" s="132">
        <v>12</v>
      </c>
      <c r="I33" s="134"/>
      <c r="J33" s="91">
        <v>261220011</v>
      </c>
      <c r="K33" s="85" t="s">
        <v>135</v>
      </c>
      <c r="L33" s="85" t="s">
        <v>542</v>
      </c>
      <c r="M33" s="78" t="str">
        <f>ASC(I33)</f>
        <v/>
      </c>
    </row>
    <row r="34" spans="1:13" ht="17.25" customHeight="1">
      <c r="B34" s="215" t="str">
        <f>警察署名</f>
        <v>府中</v>
      </c>
      <c r="C34" s="216"/>
      <c r="D34" s="216"/>
      <c r="E34" s="219" t="s">
        <v>38</v>
      </c>
      <c r="F34" s="110">
        <v>14</v>
      </c>
      <c r="G34" s="111"/>
      <c r="H34" s="112">
        <f>IF(ISERROR(FIND("図示", H3)), IF(ISERROR(FIND("削除", H3)), SUMPRODUCT((ISNUMBER(FIND("横断歩道　実線",$F5:$F33)))*(H5:H33&lt;&gt;""), $G5:$G33), 0), SUMIF(H5:H33,"&gt;0",$G5:$G33))</f>
        <v>0</v>
      </c>
      <c r="I34" s="94"/>
    </row>
    <row r="35" spans="1:13" ht="18" customHeight="1" thickBot="1">
      <c r="B35" s="217"/>
      <c r="C35" s="218"/>
      <c r="D35" s="218"/>
      <c r="E35" s="220"/>
      <c r="F35" s="113"/>
      <c r="G35" s="114"/>
      <c r="H35" s="115">
        <f>SUM(H5:H33)</f>
        <v>594.29999999999995</v>
      </c>
      <c r="I35" s="95"/>
    </row>
  </sheetData>
  <mergeCells count="14">
    <mergeCell ref="G3:G4"/>
    <mergeCell ref="I3:I4"/>
    <mergeCell ref="B34:D35"/>
    <mergeCell ref="E34:E35"/>
    <mergeCell ref="J1:L1"/>
    <mergeCell ref="B2:B4"/>
    <mergeCell ref="C2:C4"/>
    <mergeCell ref="D2:D4"/>
    <mergeCell ref="E2:E4"/>
    <mergeCell ref="H2:I2"/>
    <mergeCell ref="J2:J4"/>
    <mergeCell ref="K2:K4"/>
    <mergeCell ref="L2:L4"/>
    <mergeCell ref="F3:F4"/>
  </mergeCells>
  <phoneticPr fontId="2"/>
  <conditionalFormatting sqref="A5:A33">
    <cfRule type="expression" dxfId="1" priority="1">
      <formula>(A5=OFFSET(A5,-1,0))</formula>
    </cfRule>
  </conditionalFormatting>
  <pageMargins left="0.75" right="0.75" top="1" bottom="1" header="0.51200000000000001" footer="0.51200000000000001"/>
  <pageSetup paperSize="9" scale="75"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229</vt:i4>
      </vt:variant>
    </vt:vector>
  </HeadingPairs>
  <TitlesOfParts>
    <vt:vector size="239" baseType="lpstr">
      <vt:lpstr>設計書</vt:lpstr>
      <vt:lpstr>所属別事業量一覧表</vt:lpstr>
      <vt:lpstr>場所表_福山東_新規</vt:lpstr>
      <vt:lpstr>場所表_新規</vt:lpstr>
      <vt:lpstr>場所表_更新</vt:lpstr>
      <vt:lpstr>場所表_福山東_更新</vt:lpstr>
      <vt:lpstr>場所表_福山北_新規</vt:lpstr>
      <vt:lpstr>場所表_福山北_更新</vt:lpstr>
      <vt:lpstr>場所表_府中_新規</vt:lpstr>
      <vt:lpstr>場所表_府中_更新</vt:lpstr>
      <vt:lpstr>設計書!COL_事業量</vt:lpstr>
      <vt:lpstr>設計書!COL_詳細情報</vt:lpstr>
      <vt:lpstr>設計書!COL_単位</vt:lpstr>
      <vt:lpstr>所属別事業量一覧表!COL_塗装情報</vt:lpstr>
      <vt:lpstr>設計書!COL_塗装情報</vt:lpstr>
      <vt:lpstr>所属別事業量一覧表!COL_発注分類</vt:lpstr>
      <vt:lpstr>設計書!COL_発注分類</vt:lpstr>
      <vt:lpstr>設計書!COL_幅員</vt:lpstr>
      <vt:lpstr>所属別事業量一覧表!COUNT_SUM</vt:lpstr>
      <vt:lpstr>場所表_更新!EditCol</vt:lpstr>
      <vt:lpstr>場所表_新規!EditCol</vt:lpstr>
      <vt:lpstr>場所表_府中_更新!EditCol</vt:lpstr>
      <vt:lpstr>場所表_福山東_新規!EditCol</vt:lpstr>
      <vt:lpstr>場所表_福山北_更新!EditCol</vt:lpstr>
      <vt:lpstr>場所表_福山北_新規!EditCol</vt:lpstr>
      <vt:lpstr>場所表_更新!EditRow</vt:lpstr>
      <vt:lpstr>場所表_新規!EditRow</vt:lpstr>
      <vt:lpstr>場所表_府中_更新!EditRow</vt:lpstr>
      <vt:lpstr>場所表_府中_新規!EditRow</vt:lpstr>
      <vt:lpstr>場所表_福山東_新規!EditRow</vt:lpstr>
      <vt:lpstr>場所表_福山北_更新!EditRow</vt:lpstr>
      <vt:lpstr>場所表_福山北_新規!EditRow</vt:lpstr>
      <vt:lpstr>場所表_更新!EndCol</vt:lpstr>
      <vt:lpstr>場所表_新規!EndCol</vt:lpstr>
      <vt:lpstr>場所表_府中_更新!EndCol</vt:lpstr>
      <vt:lpstr>場所表_福山東_新規!EndCol</vt:lpstr>
      <vt:lpstr>場所表_福山北_更新!EndCol</vt:lpstr>
      <vt:lpstr>場所表_福山北_新規!EndCol</vt:lpstr>
      <vt:lpstr>場所表_更新!EndRow</vt:lpstr>
      <vt:lpstr>場所表_新規!EndRow</vt:lpstr>
      <vt:lpstr>場所表_府中_更新!EndRow</vt:lpstr>
      <vt:lpstr>場所表_府中_新規!EndRow</vt:lpstr>
      <vt:lpstr>場所表_福山東_新規!EndRow</vt:lpstr>
      <vt:lpstr>場所表_福山北_更新!EndRow</vt:lpstr>
      <vt:lpstr>場所表_福山北_新規!EndRow</vt:lpstr>
      <vt:lpstr>所属別事業量一覧表!INSERT_START</vt:lpstr>
      <vt:lpstr>設計書!INSERT_START</vt:lpstr>
      <vt:lpstr>所属別事業量一覧表!Print_Area</vt:lpstr>
      <vt:lpstr>場所表_更新!Print_Area</vt:lpstr>
      <vt:lpstr>場所表_新規!Print_Area</vt:lpstr>
      <vt:lpstr>場所表_府中_更新!Print_Area</vt:lpstr>
      <vt:lpstr>場所表_府中_新規!Print_Area</vt:lpstr>
      <vt:lpstr>場所表_福山東_更新!Print_Area</vt:lpstr>
      <vt:lpstr>場所表_福山東_新規!Print_Area</vt:lpstr>
      <vt:lpstr>場所表_福山北_更新!Print_Area</vt:lpstr>
      <vt:lpstr>場所表_福山北_新規!Print_Area</vt:lpstr>
      <vt:lpstr>設計書!Print_Area</vt:lpstr>
      <vt:lpstr>場所表_更新!Print_Titles</vt:lpstr>
      <vt:lpstr>場所表_新規!Print_Titles</vt:lpstr>
      <vt:lpstr>場所表_府中_更新!Print_Titles</vt:lpstr>
      <vt:lpstr>場所表_府中_新規!Print_Titles</vt:lpstr>
      <vt:lpstr>場所表_福山東_更新!Print_Titles</vt:lpstr>
      <vt:lpstr>場所表_福山東_新規!Print_Titles</vt:lpstr>
      <vt:lpstr>場所表_福山北_更新!Print_Titles</vt:lpstr>
      <vt:lpstr>場所表_福山北_新規!Print_Titles</vt:lpstr>
      <vt:lpstr>所属別事業量一覧表!PS_1</vt:lpstr>
      <vt:lpstr>所属別事業量一覧表!PS_10</vt:lpstr>
      <vt:lpstr>所属別事業量一覧表!PS_11</vt:lpstr>
      <vt:lpstr>所属別事業量一覧表!PS_12</vt:lpstr>
      <vt:lpstr>所属別事業量一覧表!PS_13</vt:lpstr>
      <vt:lpstr>所属別事業量一覧表!PS_14</vt:lpstr>
      <vt:lpstr>所属別事業量一覧表!PS_15</vt:lpstr>
      <vt:lpstr>所属別事業量一覧表!PS_16</vt:lpstr>
      <vt:lpstr>所属別事業量一覧表!PS_17</vt:lpstr>
      <vt:lpstr>所属別事業量一覧表!PS_18</vt:lpstr>
      <vt:lpstr>所属別事業量一覧表!PS_19</vt:lpstr>
      <vt:lpstr>所属別事業量一覧表!PS_2</vt:lpstr>
      <vt:lpstr>所属別事業量一覧表!PS_20</vt:lpstr>
      <vt:lpstr>所属別事業量一覧表!PS_21</vt:lpstr>
      <vt:lpstr>所属別事業量一覧表!PS_22</vt:lpstr>
      <vt:lpstr>所属別事業量一覧表!PS_23</vt:lpstr>
      <vt:lpstr>所属別事業量一覧表!PS_24</vt:lpstr>
      <vt:lpstr>所属別事業量一覧表!PS_25</vt:lpstr>
      <vt:lpstr>所属別事業量一覧表!PS_26</vt:lpstr>
      <vt:lpstr>所属別事業量一覧表!PS_27</vt:lpstr>
      <vt:lpstr>所属別事業量一覧表!PS_28</vt:lpstr>
      <vt:lpstr>所属別事業量一覧表!PS_29</vt:lpstr>
      <vt:lpstr>所属別事業量一覧表!PS_3</vt:lpstr>
      <vt:lpstr>所属別事業量一覧表!PS_30</vt:lpstr>
      <vt:lpstr>所属別事業量一覧表!PS_31</vt:lpstr>
      <vt:lpstr>所属別事業量一覧表!PS_4</vt:lpstr>
      <vt:lpstr>所属別事業量一覧表!PS_5</vt:lpstr>
      <vt:lpstr>所属別事業量一覧表!PS_6</vt:lpstr>
      <vt:lpstr>所属別事業量一覧表!PS_7</vt:lpstr>
      <vt:lpstr>所属別事業量一覧表!PS_8</vt:lpstr>
      <vt:lpstr>所属別事業量一覧表!PS_9</vt:lpstr>
      <vt:lpstr>場所表_更新!StartCol</vt:lpstr>
      <vt:lpstr>場所表_新規!StartCol</vt:lpstr>
      <vt:lpstr>場所表_府中_更新!StartCol</vt:lpstr>
      <vt:lpstr>場所表_府中_新規!StartCol</vt:lpstr>
      <vt:lpstr>場所表_福山東_更新!StartCol</vt:lpstr>
      <vt:lpstr>場所表_福山東_新規!StartCol</vt:lpstr>
      <vt:lpstr>場所表_福山北_更新!StartCol</vt:lpstr>
      <vt:lpstr>場所表_福山北_新規!StartCol</vt:lpstr>
      <vt:lpstr>場所表_更新!StartRow</vt:lpstr>
      <vt:lpstr>場所表_新規!StartRow</vt:lpstr>
      <vt:lpstr>場所表_府中_更新!StartRow</vt:lpstr>
      <vt:lpstr>場所表_府中_新規!StartRow</vt:lpstr>
      <vt:lpstr>場所表_福山東_更新!StartRow</vt:lpstr>
      <vt:lpstr>場所表_福山東_新規!StartRow</vt:lpstr>
      <vt:lpstr>場所表_福山北_更新!StartRow</vt:lpstr>
      <vt:lpstr>場所表_福山北_新規!StartRow</vt:lpstr>
      <vt:lpstr>所属別事業量一覧表!データ</vt:lpstr>
      <vt:lpstr>所属別事業量一覧表!一覧表</vt:lpstr>
      <vt:lpstr>場所表_更新!一覧表</vt:lpstr>
      <vt:lpstr>場所表_新規!一覧表</vt:lpstr>
      <vt:lpstr>場所表_府中_更新!一覧表</vt:lpstr>
      <vt:lpstr>場所表_府中_新規!一覧表</vt:lpstr>
      <vt:lpstr>場所表_福山東_更新!一覧表</vt:lpstr>
      <vt:lpstr>場所表_福山東_新規!一覧表</vt:lpstr>
      <vt:lpstr>場所表_福山北_更新!一覧表</vt:lpstr>
      <vt:lpstr>場所表_福山北_新規!一覧表</vt:lpstr>
      <vt:lpstr>設計書!一覧表</vt:lpstr>
      <vt:lpstr>場所表_更新!規制番号</vt:lpstr>
      <vt:lpstr>場所表_府中_更新!規制番号</vt:lpstr>
      <vt:lpstr>場所表_福山東_更新!規制番号</vt:lpstr>
      <vt:lpstr>場所表_福山北_更新!規制番号</vt:lpstr>
      <vt:lpstr>場所表_新規!区分</vt:lpstr>
      <vt:lpstr>場所表_府中_新規!区分</vt:lpstr>
      <vt:lpstr>場所表_福山東_新規!区分</vt:lpstr>
      <vt:lpstr>場所表_福山北_新規!区分</vt:lpstr>
      <vt:lpstr>場所表_更新!警察署名</vt:lpstr>
      <vt:lpstr>場所表_新規!警察署名</vt:lpstr>
      <vt:lpstr>場所表_府中_更新!警察署名</vt:lpstr>
      <vt:lpstr>場所表_府中_新規!警察署名</vt:lpstr>
      <vt:lpstr>場所表_福山東_更新!警察署名</vt:lpstr>
      <vt:lpstr>場所表_福山東_新規!警察署名</vt:lpstr>
      <vt:lpstr>場所表_福山北_更新!警察署名</vt:lpstr>
      <vt:lpstr>場所表_福山北_新規!警察署名</vt:lpstr>
      <vt:lpstr>交_通_規_制_課</vt:lpstr>
      <vt:lpstr>設計書!交通整理員</vt:lpstr>
      <vt:lpstr>設計書!交通整理員Ａ</vt:lpstr>
      <vt:lpstr>設計書!交通整理員Ａ_夜間</vt:lpstr>
      <vt:lpstr>設計書!交通整理員B</vt:lpstr>
      <vt:lpstr>設計書!交通整理員Ｂ_夜間</vt:lpstr>
      <vt:lpstr>場所表_更新!更新合計</vt:lpstr>
      <vt:lpstr>場所表_府中_更新!更新合計</vt:lpstr>
      <vt:lpstr>場所表_福山東_更新!更新合計</vt:lpstr>
      <vt:lpstr>場所表_福山北_更新!更新合計</vt:lpstr>
      <vt:lpstr>設計書!合計</vt:lpstr>
      <vt:lpstr>場所表_更新!事業量</vt:lpstr>
      <vt:lpstr>場所表_新規!事業量</vt:lpstr>
      <vt:lpstr>場所表_府中_更新!事業量</vt:lpstr>
      <vt:lpstr>場所表_府中_新規!事業量</vt:lpstr>
      <vt:lpstr>場所表_福山東_更新!事業量</vt:lpstr>
      <vt:lpstr>場所表_福山東_新規!事業量</vt:lpstr>
      <vt:lpstr>場所表_福山北_更新!事業量</vt:lpstr>
      <vt:lpstr>場所表_福山北_新規!事業量</vt:lpstr>
      <vt:lpstr>場所表_更新!事業量新規更新合計</vt:lpstr>
      <vt:lpstr>場所表_府中_更新!事業量新規更新合計</vt:lpstr>
      <vt:lpstr>場所表_福山東_更新!事業量新規更新合計</vt:lpstr>
      <vt:lpstr>場所表_福山北_更新!事業量新規更新合計</vt:lpstr>
      <vt:lpstr>場所表_新規!事業量新規合計</vt:lpstr>
      <vt:lpstr>場所表_府中_新規!事業量新規合計</vt:lpstr>
      <vt:lpstr>場所表_福山東_新規!事業量新規合計</vt:lpstr>
      <vt:lpstr>場所表_福山北_新規!事業量新規合計</vt:lpstr>
      <vt:lpstr>場所表_更新!場所</vt:lpstr>
      <vt:lpstr>場所表_新規!場所</vt:lpstr>
      <vt:lpstr>場所表_府中_更新!場所</vt:lpstr>
      <vt:lpstr>場所表_府中_新規!場所</vt:lpstr>
      <vt:lpstr>場所表_福山東_更新!場所</vt:lpstr>
      <vt:lpstr>場所表_福山東_新規!場所</vt:lpstr>
      <vt:lpstr>場所表_福山北_更新!場所</vt:lpstr>
      <vt:lpstr>場所表_福山北_新規!場所</vt:lpstr>
      <vt:lpstr>場所表_更新!新規更新合計</vt:lpstr>
      <vt:lpstr>場所表_府中_更新!新規更新合計</vt:lpstr>
      <vt:lpstr>場所表_福山東_更新!新規更新合計</vt:lpstr>
      <vt:lpstr>場所表_福山北_更新!新規更新合計</vt:lpstr>
      <vt:lpstr>場所表_更新!新規更新合計値</vt:lpstr>
      <vt:lpstr>場所表_府中_更新!新規更新合計値</vt:lpstr>
      <vt:lpstr>場所表_福山東_更新!新規更新合計値</vt:lpstr>
      <vt:lpstr>場所表_福山北_更新!新規更新合計値</vt:lpstr>
      <vt:lpstr>場所表_新規!新規合計</vt:lpstr>
      <vt:lpstr>場所表_府中_新規!新規合計</vt:lpstr>
      <vt:lpstr>場所表_福山東_新規!新規合計</vt:lpstr>
      <vt:lpstr>場所表_福山北_新規!新規合計</vt:lpstr>
      <vt:lpstr>場所表_更新!数</vt:lpstr>
      <vt:lpstr>場所表_新規!数</vt:lpstr>
      <vt:lpstr>場所表_府中_更新!数</vt:lpstr>
      <vt:lpstr>場所表_府中_新規!数</vt:lpstr>
      <vt:lpstr>場所表_福山東_更新!数</vt:lpstr>
      <vt:lpstr>場所表_福山東_新規!数</vt:lpstr>
      <vt:lpstr>場所表_福山北_更新!数</vt:lpstr>
      <vt:lpstr>場所表_福山北_新規!数</vt:lpstr>
      <vt:lpstr>場所表_新規!整理番号</vt:lpstr>
      <vt:lpstr>場所表_府中_新規!整理番号</vt:lpstr>
      <vt:lpstr>場所表_福山東_新規!整理番号</vt:lpstr>
      <vt:lpstr>場所表_福山北_新規!整理番号</vt:lpstr>
      <vt:lpstr>場所表_更新!単位</vt:lpstr>
      <vt:lpstr>場所表_新規!単位</vt:lpstr>
      <vt:lpstr>場所表_府中_更新!単位</vt:lpstr>
      <vt:lpstr>場所表_府中_新規!単位</vt:lpstr>
      <vt:lpstr>場所表_福山東_更新!単位</vt:lpstr>
      <vt:lpstr>場所表_福山東_新規!単位</vt:lpstr>
      <vt:lpstr>場所表_福山北_更新!単位</vt:lpstr>
      <vt:lpstr>場所表_福山北_新規!単位</vt:lpstr>
      <vt:lpstr>設計書!単価</vt:lpstr>
      <vt:lpstr>場所表_更新!道路種別</vt:lpstr>
      <vt:lpstr>場所表_新規!道路種別</vt:lpstr>
      <vt:lpstr>場所表_府中_更新!道路種別</vt:lpstr>
      <vt:lpstr>場所表_府中_新規!道路種別</vt:lpstr>
      <vt:lpstr>場所表_福山東_更新!道路種別</vt:lpstr>
      <vt:lpstr>場所表_福山東_新規!道路種別</vt:lpstr>
      <vt:lpstr>場所表_福山北_更新!道路種別</vt:lpstr>
      <vt:lpstr>場所表_福山北_新規!道路種別</vt:lpstr>
      <vt:lpstr>場所表_更新!発注分類</vt:lpstr>
      <vt:lpstr>場所表_新規!発注分類</vt:lpstr>
      <vt:lpstr>場所表_府中_更新!発注分類</vt:lpstr>
      <vt:lpstr>場所表_府中_新規!発注分類</vt:lpstr>
      <vt:lpstr>場所表_福山東_更新!発注分類</vt:lpstr>
      <vt:lpstr>場所表_福山東_新規!発注分類</vt:lpstr>
      <vt:lpstr>場所表_福山北_更新!発注分類</vt:lpstr>
      <vt:lpstr>場所表_福山北_新規!発注分類</vt:lpstr>
      <vt:lpstr>場所表_更新!備考</vt:lpstr>
      <vt:lpstr>場所表_新規!備考</vt:lpstr>
      <vt:lpstr>場所表_府中_更新!備考</vt:lpstr>
      <vt:lpstr>場所表_府中_新規!備考</vt:lpstr>
      <vt:lpstr>場所表_福山東_更新!備考</vt:lpstr>
      <vt:lpstr>場所表_福山東_新規!備考</vt:lpstr>
      <vt:lpstr>場所表_福山北_更新!備考</vt:lpstr>
      <vt:lpstr>場所表_福山北_新規!備考</vt:lpstr>
      <vt:lpstr>場所表_更新!標示種別</vt:lpstr>
      <vt:lpstr>場所表_新規!標示種別</vt:lpstr>
      <vt:lpstr>場所表_府中_更新!標示種別</vt:lpstr>
      <vt:lpstr>場所表_府中_新規!標示種別</vt:lpstr>
      <vt:lpstr>場所表_福山東_更新!標示種別</vt:lpstr>
      <vt:lpstr>場所表_福山東_新規!標示種別</vt:lpstr>
      <vt:lpstr>場所表_福山北_更新!標示種別</vt:lpstr>
      <vt:lpstr>場所表_福山北_新規!標示種別</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2026-05-08T04:38:49Z</dcterms:created>
  <dcterms:modified xsi:type="dcterms:W3CDTF">2026-05-08T04:38:49Z</dcterms:modified>
</cp:coreProperties>
</file>