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1A3F187A-584C-41AC-8931-88246F13C76D}" xr6:coauthVersionLast="47" xr6:coauthVersionMax="47" xr10:uidLastSave="{00000000-0000-0000-0000-000000000000}"/>
  <bookViews>
    <workbookView xWindow="1500" yWindow="144" windowWidth="12132" windowHeight="13656" tabRatio="785" firstSheet="2" activeTab="7" xr2:uid="{00000000-000D-0000-FFFF-FFFF00000000}"/>
  </bookViews>
  <sheets>
    <sheet name="表紙等_署用" sheetId="34" state="hidden" r:id="rId1"/>
    <sheet name="表紙等_本部" sheetId="15" state="hidden" r:id="rId2"/>
    <sheet name="設計書" sheetId="40" r:id="rId3"/>
    <sheet name="所属別事業量一覧表" sheetId="39" r:id="rId4"/>
    <sheet name="場所表_新規" sheetId="37" state="hidden" r:id="rId5"/>
    <sheet name="場所表_更新" sheetId="38" state="hidden" r:id="rId6"/>
    <sheet name="場所表_福山西_新規" sheetId="41" r:id="rId7"/>
    <sheet name="場所表_福山西_更新" sheetId="42" r:id="rId8"/>
  </sheets>
  <definedNames>
    <definedName name="COL_事業量" localSheetId="2">設計書!$E$5</definedName>
    <definedName name="COL_詳細情報" localSheetId="2">設計書!$C$5</definedName>
    <definedName name="COL_単位" localSheetId="2">設計書!$F$5</definedName>
    <definedName name="COL_塗装情報" localSheetId="3">所属別事業量一覧表!$E$8</definedName>
    <definedName name="COL_塗装情報" localSheetId="2">設計書!$D$5</definedName>
    <definedName name="COL_発注分類" localSheetId="3">所属別事業量一覧表!$A$8</definedName>
    <definedName name="COL_発注分類" localSheetId="2">設計書!$A$5</definedName>
    <definedName name="COL_幅員" localSheetId="2">設計書!$B$5</definedName>
    <definedName name="COUNT_SUM" localSheetId="3">所属別事業量一覧表!$F$14</definedName>
    <definedName name="EditCol" localSheetId="5">場所表_更新!$G$3:$G$7</definedName>
    <definedName name="EditCol" localSheetId="4">場所表_新規!$H$3:$H$7</definedName>
    <definedName name="EditCol" localSheetId="7">場所表_福山西_更新!$H$3:$H$7</definedName>
    <definedName name="EditCol" localSheetId="6">場所表_福山西_新規!#REF!</definedName>
    <definedName name="EditRow" localSheetId="5">場所表_更新!$A$6:$I$6</definedName>
    <definedName name="EditRow" localSheetId="4">場所表_新規!$A$6:$J$6</definedName>
    <definedName name="EditRow" localSheetId="7">場所表_福山西_更新!$B$6:$K$6</definedName>
    <definedName name="EditRow" localSheetId="6">場所表_福山西_新規!$B$6:$J$6</definedName>
    <definedName name="EndCol" localSheetId="5">場所表_更新!$H$3:$H$7</definedName>
    <definedName name="EndCol" localSheetId="4">場所表_新規!$I$3:$I$7</definedName>
    <definedName name="EndCol" localSheetId="7">場所表_福山西_更新!$J$3:$J$7</definedName>
    <definedName name="EndCol" localSheetId="6">場所表_福山西_新規!$I$3:$I$33</definedName>
    <definedName name="EndRow" localSheetId="5">場所表_更新!$A$7:$I$7</definedName>
    <definedName name="EndRow" localSheetId="4">場所表_新規!$A$7:$J$7</definedName>
    <definedName name="EndRow" localSheetId="7">場所表_福山西_更新!$B$7:$K$7</definedName>
    <definedName name="EndRow" localSheetId="6">場所表_福山西_新規!$B$33:$J$33</definedName>
    <definedName name="INSERT_START" localSheetId="3">所属別事業量一覧表!$9:$9</definedName>
    <definedName name="INSERT_START" localSheetId="2">設計書!$7:$7</definedName>
    <definedName name="_xlnm.Print_Area" localSheetId="3">所属別事業量一覧表!$A$1:$BQ$14</definedName>
    <definedName name="_xlnm.Print_Area" localSheetId="5">場所表_更新!$A$1:$I$11</definedName>
    <definedName name="_xlnm.Print_Area" localSheetId="4">場所表_新規!$A$1:$J$9</definedName>
    <definedName name="_xlnm.Print_Area" localSheetId="7">場所表_福山西_更新!$A$1:$K$11</definedName>
    <definedName name="_xlnm.Print_Area" localSheetId="6">場所表_福山西_新規!$A$1:$J$35</definedName>
    <definedName name="_xlnm.Print_Area" localSheetId="2">設計書!$A$1:$H$22</definedName>
    <definedName name="_xlnm.Print_Area" localSheetId="0">表紙等_署用!$A$1:$H$78</definedName>
    <definedName name="_xlnm.Print_Area" localSheetId="1">表紙等_本部!$A$1:$I$78</definedName>
    <definedName name="_xlnm.Print_Titles" localSheetId="5">場所表_更新!$2:$4</definedName>
    <definedName name="_xlnm.Print_Titles" localSheetId="4">場所表_新規!$2:$4</definedName>
    <definedName name="_xlnm.Print_Titles" localSheetId="7">場所表_福山西_更新!$2:$4</definedName>
    <definedName name="_xlnm.Print_Titles" localSheetId="6">場所表_福山西_新規!$2:$4</definedName>
    <definedName name="PS_1" localSheetId="3">所属別事業量一覧表!$BJ$6</definedName>
    <definedName name="PS_10" localSheetId="3">所属別事業量一覧表!$V$6</definedName>
    <definedName name="PS_11" localSheetId="3">所属別事業量一覧表!$X$6</definedName>
    <definedName name="PS_12" localSheetId="3">所属別事業量一覧表!$AL$6</definedName>
    <definedName name="PS_13" localSheetId="3">所属別事業量一覧表!$AD$6</definedName>
    <definedName name="PS_14" localSheetId="3">所属別事業量一覧表!$AJ$6</definedName>
    <definedName name="PS_15" localSheetId="3">所属別事業量一覧表!$BL$6</definedName>
    <definedName name="PS_16" localSheetId="3">所属別事業量一覧表!$P$6</definedName>
    <definedName name="PS_17" localSheetId="3">所属別事業量一覧表!$BF$6</definedName>
    <definedName name="PS_18" localSheetId="3">所属別事業量一覧表!$Z$6</definedName>
    <definedName name="PS_19" localSheetId="3">所属別事業量一覧表!$AT$6</definedName>
    <definedName name="PS_2" localSheetId="3">所属別事業量一覧表!$BN$6</definedName>
    <definedName name="PS_20" localSheetId="3">所属別事業量一覧表!$AV$6</definedName>
    <definedName name="PS_21" localSheetId="3">所属別事業量一覧表!$AX$6</definedName>
    <definedName name="PS_22" localSheetId="3">所属別事業量一覧表!$AP$6</definedName>
    <definedName name="PS_23" localSheetId="3">所属別事業量一覧表!$AN$6</definedName>
    <definedName name="PS_24" localSheetId="3">所属別事業量一覧表!$AZ$6</definedName>
    <definedName name="PS_25" localSheetId="3">所属別事業量一覧表!$BD$6</definedName>
    <definedName name="PS_26" localSheetId="3">所属別事業量一覧表!$BB$6</definedName>
    <definedName name="PS_27" localSheetId="3">所属別事業量一覧表!$BH$6</definedName>
    <definedName name="PS_28" localSheetId="3">所属別事業量一覧表!$N$6</definedName>
    <definedName name="PS_29" localSheetId="3">所属別事業量一覧表!$J$6</definedName>
    <definedName name="PS_3" localSheetId="3">所属別事業量一覧表!$H$6</definedName>
    <definedName name="PS_30" localSheetId="3">所属別事業量一覧表!$AR$6</definedName>
    <definedName name="PS_31" localSheetId="3">所属別事業量一覧表!$R$6</definedName>
    <definedName name="PS_4" localSheetId="3">所属別事業量一覧表!$F$6</definedName>
    <definedName name="PS_5" localSheetId="3">所属別事業量一覧表!$L$6</definedName>
    <definedName name="PS_6" localSheetId="3">所属別事業量一覧表!$AB$6</definedName>
    <definedName name="PS_7" localSheetId="3">所属別事業量一覧表!$AF$6</definedName>
    <definedName name="PS_8" localSheetId="3">所属別事業量一覧表!$AH$6</definedName>
    <definedName name="PS_9" localSheetId="3">所属別事業量一覧表!$T$6</definedName>
    <definedName name="StartCol" localSheetId="5">場所表_更新!$F$3:$F$7</definedName>
    <definedName name="StartCol" localSheetId="4">場所表_新規!$G$3:$G$7</definedName>
    <definedName name="StartCol" localSheetId="7">場所表_福山西_更新!$G$3:$G$7</definedName>
    <definedName name="StartCol" localSheetId="6">場所表_福山西_新規!$H$3:$H$33</definedName>
    <definedName name="StartRow" localSheetId="5">場所表_更新!$A$5:$I$5</definedName>
    <definedName name="StartRow" localSheetId="4">場所表_新規!$A$5:$J$5</definedName>
    <definedName name="StartRow" localSheetId="7">場所表_福山西_更新!$B$5:$K$5</definedName>
    <definedName name="StartRow" localSheetId="6">場所表_福山西_新規!$B$5:$J$5</definedName>
    <definedName name="データ" localSheetId="3">所属別事業量一覧表!$A$6:$BO$13</definedName>
    <definedName name="一覧表" localSheetId="3">所属別事業量一覧表!$A$9:$BO$13</definedName>
    <definedName name="一覧表" localSheetId="5">場所表_更新!$A$5:$L$7</definedName>
    <definedName name="一覧表" localSheetId="4">場所表_新規!$A$5:$M$7</definedName>
    <definedName name="一覧表" localSheetId="7">場所表_福山西_更新!$B$5:$N$7</definedName>
    <definedName name="一覧表" localSheetId="6">場所表_福山西_新規!$B$5:$M$33</definedName>
    <definedName name="一覧表" localSheetId="2">設計書!$A$6:$H$10</definedName>
    <definedName name="監督員" localSheetId="0">表紙等_署用!$C$37</definedName>
    <definedName name="規制番号" localSheetId="5">場所表_更新!$J$2</definedName>
    <definedName name="規制番号" localSheetId="7">場所表_福山西_更新!$L$2</definedName>
    <definedName name="区分" localSheetId="4">場所表_新規!$B$2</definedName>
    <definedName name="区分" localSheetId="6">場所表_福山西_新規!$C$2</definedName>
    <definedName name="警察署名" localSheetId="5">場所表_更新!$I$1</definedName>
    <definedName name="警察署名" localSheetId="4">場所表_新規!$J$1</definedName>
    <definedName name="警察署名" localSheetId="7">場所表_福山西_更新!$K$1</definedName>
    <definedName name="警察署名" localSheetId="6">場所表_福山西_新規!$J$1</definedName>
    <definedName name="警察署名" localSheetId="0">表紙等_署用!$A$46</definedName>
    <definedName name="検査員" localSheetId="0">表紙等_署用!$C$40</definedName>
    <definedName name="交_通_規_制_課">設計書!$H$3</definedName>
    <definedName name="交通整理員" localSheetId="2">設計書!$D$12:$G$15</definedName>
    <definedName name="交通整理員Ａ" localSheetId="2">設計書!$E$12</definedName>
    <definedName name="交通整理員Ａ_夜間" localSheetId="2">設計書!$E$13</definedName>
    <definedName name="交通整理員B" localSheetId="2">設計書!$E$14</definedName>
    <definedName name="交通整理員Ｂ_夜間" localSheetId="2">設計書!$E$15</definedName>
    <definedName name="工事期間" localSheetId="0">表紙等_署用!$C$33</definedName>
    <definedName name="工事種別" localSheetId="0">表紙等_署用!$A$58</definedName>
    <definedName name="工事場所" localSheetId="0">表紙等_署用!$C$28</definedName>
    <definedName name="工事場所箇所数" localSheetId="0">表紙等_署用!$K$30</definedName>
    <definedName name="工事内容" localSheetId="0">表紙等_署用!$A$60</definedName>
    <definedName name="工事番号" localSheetId="0">表紙等_署用!$K$1</definedName>
    <definedName name="工事費" localSheetId="0">表紙等_署用!$B$68</definedName>
    <definedName name="工事名称" localSheetId="0">表紙等_署用!$C$22</definedName>
    <definedName name="更新合計" localSheetId="5">場所表_更新!$D$8</definedName>
    <definedName name="更新合計" localSheetId="7">場所表_福山西_更新!$E$8</definedName>
    <definedName name="合計" localSheetId="2">設計書!$H$22</definedName>
    <definedName name="事業量" localSheetId="5">場所表_更新!$F$3:$I$7</definedName>
    <definedName name="事業量" localSheetId="4">場所表_新規!$G$3:$J$7</definedName>
    <definedName name="事業量" localSheetId="7">場所表_福山西_更新!$G$3:$K$7</definedName>
    <definedName name="事業量" localSheetId="6">場所表_福山西_新規!$H$3:$J$33</definedName>
    <definedName name="事業量新規更新合計" localSheetId="5">場所表_更新!$F$3:$H$11</definedName>
    <definedName name="事業量新規更新合計" localSheetId="7">場所表_福山西_更新!$G$3:$J$11</definedName>
    <definedName name="事業量新規合計" localSheetId="4">場所表_新規!$G$3:$I$9</definedName>
    <definedName name="事業量新規合計" localSheetId="6">場所表_福山西_新規!$H$3:$I$35</definedName>
    <definedName name="場所" localSheetId="5">場所表_更新!$L$2</definedName>
    <definedName name="場所" localSheetId="4">場所表_新規!$M$2</definedName>
    <definedName name="場所" localSheetId="7">場所表_福山西_更新!$N$2</definedName>
    <definedName name="場所" localSheetId="6">場所表_福山西_新規!$M$2</definedName>
    <definedName name="新規更新合計" localSheetId="5">場所表_更新!$A$10:$I$11</definedName>
    <definedName name="新規更新合計" localSheetId="7">場所表_福山西_更新!$B$10:$K$11</definedName>
    <definedName name="新規更新合計値" localSheetId="5">場所表_更新!$D$10</definedName>
    <definedName name="新規更新合計値" localSheetId="7">場所表_福山西_更新!$E$10</definedName>
    <definedName name="新規合計" localSheetId="4">場所表_新規!$E$8</definedName>
    <definedName name="新規合計" localSheetId="6">場所表_福山西_新規!$F$34</definedName>
    <definedName name="数" localSheetId="5">場所表_更新!$E$2</definedName>
    <definedName name="数" localSheetId="4">場所表_新規!$F$2</definedName>
    <definedName name="数" localSheetId="7">場所表_福山西_更新!$F$2</definedName>
    <definedName name="数" localSheetId="6">場所表_福山西_新規!$G$2</definedName>
    <definedName name="整理番号" localSheetId="4">場所表_新規!$K$2</definedName>
    <definedName name="整理番号" localSheetId="6">場所表_福山西_新規!$K$2</definedName>
    <definedName name="単位" localSheetId="5">場所表_更新!$F$4:$H$4</definedName>
    <definedName name="単位" localSheetId="4">場所表_新規!$G$4:$I$4</definedName>
    <definedName name="単位" localSheetId="7">場所表_福山西_更新!$G$4:$J$4</definedName>
    <definedName name="単位" localSheetId="6">場所表_福山西_新規!$H$4:$I$4</definedName>
    <definedName name="単価" localSheetId="2">設計書!$G$5</definedName>
    <definedName name="道路種別" localSheetId="5">場所表_更新!$K$2</definedName>
    <definedName name="道路種別" localSheetId="4">場所表_新規!$L$2</definedName>
    <definedName name="道路種別" localSheetId="7">場所表_福山西_更新!$M$2</definedName>
    <definedName name="道路種別" localSheetId="6">場所表_福山西_新規!$L$2</definedName>
    <definedName name="特記事項" localSheetId="0">表紙等_署用!$A$62</definedName>
    <definedName name="年月" localSheetId="0">表紙等_署用!$K$2</definedName>
    <definedName name="発注分類" localSheetId="5">場所表_更新!$F$3:$H$3</definedName>
    <definedName name="発注分類" localSheetId="4">場所表_新規!$G$3:$I$3</definedName>
    <definedName name="発注分類" localSheetId="7">場所表_福山西_更新!$G$3:$J$3</definedName>
    <definedName name="発注分類" localSheetId="6">場所表_福山西_新規!$H$3:$I$3</definedName>
    <definedName name="備考" localSheetId="5">場所表_更新!$I$3</definedName>
    <definedName name="備考" localSheetId="4">場所表_新規!$J$3</definedName>
    <definedName name="備考" localSheetId="7">場所表_福山西_更新!$K$3</definedName>
    <definedName name="備考" localSheetId="6">場所表_福山西_新規!$J$3</definedName>
    <definedName name="標示種別" localSheetId="5">場所表_更新!$D$2</definedName>
    <definedName name="標示種別" localSheetId="4">場所表_新規!$E$2</definedName>
    <definedName name="標示種別" localSheetId="7">場所表_福山西_更新!$E$2</definedName>
    <definedName name="標示種別" localSheetId="6">場所表_福山西_新規!$F$2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2" l="1"/>
  <c r="I9" i="42"/>
  <c r="I11" i="42" s="1"/>
  <c r="I8" i="42"/>
  <c r="I10" i="42" s="1"/>
  <c r="B10" i="42"/>
  <c r="J9" i="42"/>
  <c r="H9" i="42"/>
  <c r="G9" i="42"/>
  <c r="G11" i="42" s="1"/>
  <c r="J8" i="42"/>
  <c r="H8" i="42"/>
  <c r="G8" i="42"/>
  <c r="G10" i="42" s="1"/>
  <c r="B8" i="42"/>
  <c r="O7" i="42"/>
  <c r="D7" i="42"/>
  <c r="C7" i="42"/>
  <c r="B7" i="42"/>
  <c r="O6" i="42"/>
  <c r="D6" i="42"/>
  <c r="A6" i="42" s="1"/>
  <c r="C6" i="42"/>
  <c r="B6" i="42"/>
  <c r="O5" i="42"/>
  <c r="D5" i="42"/>
  <c r="C5" i="42"/>
  <c r="B5" i="42"/>
  <c r="N32" i="41"/>
  <c r="E32" i="41"/>
  <c r="D32" i="41"/>
  <c r="B32" i="41"/>
  <c r="C32" i="41" s="1"/>
  <c r="N31" i="41"/>
  <c r="E31" i="41"/>
  <c r="D31" i="41"/>
  <c r="B31" i="41"/>
  <c r="C31" i="41" s="1"/>
  <c r="N30" i="41"/>
  <c r="E30" i="41"/>
  <c r="D30" i="41"/>
  <c r="B30" i="41"/>
  <c r="C30" i="41" s="1"/>
  <c r="N29" i="41"/>
  <c r="E29" i="41"/>
  <c r="D29" i="41"/>
  <c r="B29" i="41"/>
  <c r="C29" i="41" s="1"/>
  <c r="N28" i="41"/>
  <c r="E28" i="41"/>
  <c r="D28" i="41"/>
  <c r="B28" i="41"/>
  <c r="C28" i="41" s="1"/>
  <c r="N27" i="41"/>
  <c r="E27" i="41"/>
  <c r="D27" i="41"/>
  <c r="B27" i="41"/>
  <c r="C27" i="41" s="1"/>
  <c r="N26" i="41"/>
  <c r="E26" i="41"/>
  <c r="D26" i="41"/>
  <c r="B26" i="41"/>
  <c r="C26" i="41" s="1"/>
  <c r="N25" i="41"/>
  <c r="E25" i="41"/>
  <c r="D25" i="41"/>
  <c r="B25" i="41"/>
  <c r="C25" i="41" s="1"/>
  <c r="N24" i="41"/>
  <c r="E24" i="41"/>
  <c r="D24" i="41"/>
  <c r="B24" i="41"/>
  <c r="C24" i="41" s="1"/>
  <c r="N23" i="41"/>
  <c r="E23" i="41"/>
  <c r="D23" i="41"/>
  <c r="B23" i="41"/>
  <c r="C23" i="41" s="1"/>
  <c r="N22" i="41"/>
  <c r="E22" i="41"/>
  <c r="D22" i="41"/>
  <c r="B22" i="41"/>
  <c r="C22" i="41" s="1"/>
  <c r="N21" i="41"/>
  <c r="E21" i="41"/>
  <c r="D21" i="41"/>
  <c r="B21" i="41"/>
  <c r="C21" i="41" s="1"/>
  <c r="N20" i="41"/>
  <c r="E20" i="41"/>
  <c r="D20" i="41"/>
  <c r="B20" i="41"/>
  <c r="C20" i="41" s="1"/>
  <c r="N19" i="41"/>
  <c r="E19" i="41"/>
  <c r="D19" i="41"/>
  <c r="B19" i="41"/>
  <c r="C19" i="41" s="1"/>
  <c r="N18" i="41"/>
  <c r="E18" i="41"/>
  <c r="D18" i="41"/>
  <c r="B18" i="41"/>
  <c r="C18" i="41" s="1"/>
  <c r="N17" i="41"/>
  <c r="E17" i="41"/>
  <c r="D17" i="41"/>
  <c r="B17" i="41"/>
  <c r="C17" i="41" s="1"/>
  <c r="N16" i="41"/>
  <c r="E16" i="41"/>
  <c r="D16" i="41"/>
  <c r="B16" i="41"/>
  <c r="C16" i="41" s="1"/>
  <c r="N15" i="41"/>
  <c r="E15" i="41"/>
  <c r="D15" i="41"/>
  <c r="B15" i="41"/>
  <c r="C15" i="41" s="1"/>
  <c r="N14" i="41"/>
  <c r="E14" i="41"/>
  <c r="D14" i="41"/>
  <c r="B14" i="41"/>
  <c r="C14" i="41" s="1"/>
  <c r="N13" i="41"/>
  <c r="E13" i="41"/>
  <c r="D13" i="41"/>
  <c r="B13" i="41"/>
  <c r="C13" i="41" s="1"/>
  <c r="N12" i="41"/>
  <c r="E12" i="41"/>
  <c r="D12" i="41"/>
  <c r="B12" i="41"/>
  <c r="C12" i="41" s="1"/>
  <c r="N11" i="41"/>
  <c r="E11" i="41"/>
  <c r="D11" i="41"/>
  <c r="B11" i="41"/>
  <c r="C11" i="41" s="1"/>
  <c r="N10" i="41"/>
  <c r="E10" i="41"/>
  <c r="D10" i="41"/>
  <c r="B10" i="41"/>
  <c r="C10" i="41" s="1"/>
  <c r="N9" i="41"/>
  <c r="E9" i="41"/>
  <c r="D9" i="41"/>
  <c r="B9" i="41"/>
  <c r="C9" i="41" s="1"/>
  <c r="N8" i="41"/>
  <c r="E8" i="41"/>
  <c r="D8" i="41"/>
  <c r="B8" i="41"/>
  <c r="C8" i="41" s="1"/>
  <c r="N7" i="41"/>
  <c r="E7" i="41"/>
  <c r="D7" i="41"/>
  <c r="B7" i="41"/>
  <c r="C7" i="41" s="1"/>
  <c r="I35" i="41"/>
  <c r="J11" i="42" s="1"/>
  <c r="H35" i="41"/>
  <c r="H11" i="42" s="1"/>
  <c r="I34" i="41"/>
  <c r="J10" i="42" s="1"/>
  <c r="H34" i="41"/>
  <c r="H10" i="42" s="1"/>
  <c r="B34" i="41"/>
  <c r="N33" i="41"/>
  <c r="E33" i="41"/>
  <c r="D33" i="41"/>
  <c r="B33" i="41"/>
  <c r="C33" i="41" s="1"/>
  <c r="N6" i="41"/>
  <c r="E6" i="41"/>
  <c r="A6" i="41" s="1"/>
  <c r="D6" i="41"/>
  <c r="B6" i="41"/>
  <c r="C6" i="41" s="1"/>
  <c r="N5" i="41"/>
  <c r="E5" i="41"/>
  <c r="D5" i="41"/>
  <c r="B5" i="41"/>
  <c r="C5" i="41" s="1"/>
  <c r="BQ12" i="39"/>
  <c r="BP12" i="39"/>
  <c r="BQ11" i="39"/>
  <c r="BP11" i="39"/>
  <c r="I9" i="40"/>
  <c r="I8" i="40"/>
  <c r="G2" i="34"/>
  <c r="H2" i="15" s="1"/>
  <c r="M6" i="38"/>
  <c r="M7" i="38"/>
  <c r="M5" i="38"/>
  <c r="N6" i="37"/>
  <c r="N7" i="37"/>
  <c r="N5" i="37"/>
  <c r="I7" i="40"/>
  <c r="H12" i="40"/>
  <c r="BO14" i="39"/>
  <c r="BQ10" i="39"/>
  <c r="BQ13" i="39"/>
  <c r="BQ9" i="39"/>
  <c r="BP9" i="39"/>
  <c r="BP10" i="39"/>
  <c r="BP13" i="39"/>
  <c r="S14" i="39"/>
  <c r="R14" i="39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 s="1"/>
  <c r="G8" i="38"/>
  <c r="H8" i="38"/>
  <c r="H10" i="38" s="1"/>
  <c r="F8" i="38"/>
  <c r="H8" i="37"/>
  <c r="G10" i="38" s="1"/>
  <c r="I8" i="37"/>
  <c r="G8" i="37"/>
  <c r="F10" i="38" s="1"/>
  <c r="A6" i="38"/>
  <c r="H1" i="34"/>
  <c r="H2" i="40" s="1"/>
  <c r="H13" i="40"/>
  <c r="H15" i="40"/>
  <c r="C22" i="15"/>
  <c r="G14" i="39"/>
  <c r="I14" i="39"/>
  <c r="BQ14" i="39" s="1"/>
  <c r="K14" i="39"/>
  <c r="M14" i="39"/>
  <c r="O14" i="39"/>
  <c r="AC14" i="39"/>
  <c r="AG14" i="39"/>
  <c r="AI14" i="39"/>
  <c r="U14" i="39"/>
  <c r="W14" i="39"/>
  <c r="Y14" i="39"/>
  <c r="AM14" i="39"/>
  <c r="AE14" i="39"/>
  <c r="AK14" i="39"/>
  <c r="BM14" i="39"/>
  <c r="Q14" i="39"/>
  <c r="BG14" i="39"/>
  <c r="AA14" i="39"/>
  <c r="AU14" i="39"/>
  <c r="AW14" i="39"/>
  <c r="AY14" i="39"/>
  <c r="AQ14" i="39"/>
  <c r="AO14" i="39"/>
  <c r="AS14" i="39"/>
  <c r="BA14" i="39"/>
  <c r="BE14" i="39"/>
  <c r="BC14" i="39"/>
  <c r="BI14" i="39"/>
  <c r="BK14" i="39"/>
  <c r="F14" i="39"/>
  <c r="BP14" i="39" s="1"/>
  <c r="H14" i="39"/>
  <c r="J14" i="39"/>
  <c r="L14" i="39"/>
  <c r="N14" i="39"/>
  <c r="AB14" i="39"/>
  <c r="AF14" i="39"/>
  <c r="AH14" i="39"/>
  <c r="T14" i="39"/>
  <c r="V14" i="39"/>
  <c r="X14" i="39"/>
  <c r="AL14" i="39"/>
  <c r="AD14" i="39"/>
  <c r="AJ14" i="39"/>
  <c r="BL14" i="39"/>
  <c r="P14" i="39"/>
  <c r="BF14" i="39"/>
  <c r="Z14" i="39"/>
  <c r="AT14" i="39"/>
  <c r="AV14" i="39"/>
  <c r="AX14" i="39"/>
  <c r="AP14" i="39"/>
  <c r="AN14" i="39"/>
  <c r="AR14" i="39"/>
  <c r="AZ14" i="39"/>
  <c r="BD14" i="39"/>
  <c r="BB14" i="39"/>
  <c r="BH14" i="39"/>
  <c r="BJ14" i="39"/>
  <c r="BN14" i="39"/>
  <c r="G9" i="38"/>
  <c r="H9" i="38"/>
  <c r="H11" i="38"/>
  <c r="A10" i="38"/>
  <c r="H9" i="37"/>
  <c r="G11" i="38"/>
  <c r="F9" i="38"/>
  <c r="A8" i="38"/>
  <c r="I9" i="37"/>
  <c r="G9" i="37"/>
  <c r="F11" i="38"/>
  <c r="A8" i="37"/>
  <c r="C40" i="15"/>
  <c r="C37" i="15"/>
  <c r="C33" i="15"/>
  <c r="A62" i="15"/>
  <c r="A60" i="15"/>
  <c r="A58" i="15"/>
  <c r="C28" i="15"/>
  <c r="K34" i="34"/>
  <c r="K39" i="34"/>
  <c r="K50" i="34"/>
  <c r="K49" i="34"/>
  <c r="K48" i="34"/>
  <c r="K42" i="34"/>
  <c r="K35" i="34"/>
  <c r="K33" i="34"/>
  <c r="K55" i="34"/>
  <c r="K40" i="34"/>
  <c r="K44" i="34"/>
  <c r="K43" i="34"/>
  <c r="K38" i="34"/>
  <c r="K53" i="34"/>
  <c r="K37" i="34"/>
  <c r="K36" i="34"/>
  <c r="K31" i="34"/>
  <c r="K51" i="34"/>
  <c r="K56" i="34"/>
  <c r="K46" i="34"/>
  <c r="K41" i="34"/>
  <c r="K58" i="34"/>
  <c r="K45" i="34"/>
  <c r="K57" i="34"/>
  <c r="K52" i="34"/>
  <c r="K32" i="34"/>
  <c r="K59" i="34"/>
  <c r="K47" i="34"/>
  <c r="K54" i="34"/>
  <c r="A7" i="41" l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7" i="42"/>
  <c r="C1" i="42"/>
  <c r="D1" i="41"/>
  <c r="I11" i="40"/>
  <c r="H11" i="40"/>
  <c r="H16" i="40"/>
  <c r="I16" i="40"/>
  <c r="BQ2" i="39"/>
  <c r="B1" i="38"/>
  <c r="C1" i="37"/>
  <c r="I1" i="15"/>
  <c r="V7" i="39"/>
  <c r="BB7" i="39"/>
  <c r="F7" i="39"/>
  <c r="R7" i="39"/>
  <c r="N7" i="39"/>
  <c r="X7" i="39"/>
  <c r="J7" i="39"/>
  <c r="T7" i="39"/>
  <c r="K30" i="34"/>
  <c r="G30" i="34" s="1"/>
  <c r="H30" i="15" s="1"/>
  <c r="AV7" i="39"/>
  <c r="AN7" i="39"/>
  <c r="AB7" i="39"/>
  <c r="BF7" i="39"/>
  <c r="AX7" i="39"/>
  <c r="AL7" i="39"/>
  <c r="AJ7" i="39"/>
  <c r="BN7" i="39"/>
  <c r="BL7" i="39"/>
  <c r="AH7" i="39"/>
  <c r="AT7" i="39"/>
  <c r="H7" i="39"/>
  <c r="AF7" i="39"/>
  <c r="AZ7" i="39"/>
  <c r="P7" i="39"/>
  <c r="BH7" i="39"/>
  <c r="BD7" i="39"/>
  <c r="Z7" i="39"/>
  <c r="AR7" i="39"/>
  <c r="AD7" i="39"/>
  <c r="AP7" i="39"/>
  <c r="L7" i="39"/>
  <c r="BJ7" i="39"/>
  <c r="BP7" i="39" l="1"/>
  <c r="H17" i="40" l="1"/>
  <c r="H18" i="40" l="1"/>
  <c r="H19" i="40" l="1"/>
  <c r="H20" i="40" s="1"/>
  <c r="H21" i="40" l="1"/>
  <c r="H22" i="40" s="1"/>
  <c r="B68" i="34" s="1"/>
  <c r="B68" i="15" s="1"/>
</calcChain>
</file>

<file path=xl/sharedStrings.xml><?xml version="1.0" encoding="utf-8"?>
<sst xmlns="http://schemas.openxmlformats.org/spreadsheetml/2006/main" count="454" uniqueCount="208">
  <si>
    <t>本部長</t>
    <rPh sb="0" eb="3">
      <t>ホンブチョウ</t>
    </rPh>
    <phoneticPr fontId="2"/>
  </si>
  <si>
    <t>主務部長</t>
    <rPh sb="0" eb="2">
      <t>シュム</t>
    </rPh>
    <rPh sb="2" eb="4">
      <t>ブチョウ</t>
    </rPh>
    <phoneticPr fontId="2"/>
  </si>
  <si>
    <t>主務課長</t>
    <rPh sb="0" eb="2">
      <t>シュム</t>
    </rPh>
    <rPh sb="2" eb="4">
      <t>カチョウ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</si>
  <si>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</si>
  <si>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</si>
  <si>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2"/>
  </si>
  <si>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</si>
  <si>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</si>
  <si>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広 島 県 警 察 本 部</t>
    <rPh sb="0" eb="1">
      <t>ヒロ</t>
    </rPh>
    <rPh sb="2" eb="3">
      <t>シマ</t>
    </rPh>
    <rPh sb="4" eb="5">
      <t>ケン</t>
    </rPh>
    <rPh sb="6" eb="7">
      <t>イマシ</t>
    </rPh>
    <rPh sb="8" eb="9">
      <t>サツ</t>
    </rPh>
    <rPh sb="10" eb="11">
      <t>ホン</t>
    </rPh>
    <rPh sb="12" eb="13">
      <t>ブ</t>
    </rPh>
    <phoneticPr fontId="2"/>
  </si>
  <si>
    <t>記</t>
    <rPh sb="0" eb="1">
      <t>キ</t>
    </rPh>
    <phoneticPr fontId="2"/>
  </si>
  <si>
    <t>１　工事場所</t>
    <rPh sb="2" eb="4">
      <t>コウジ</t>
    </rPh>
    <rPh sb="4" eb="6">
      <t>バショ</t>
    </rPh>
    <phoneticPr fontId="2"/>
  </si>
  <si>
    <t>２　工事費</t>
    <rPh sb="2" eb="4">
      <t>コウジ</t>
    </rPh>
    <rPh sb="4" eb="5">
      <t>ヒ</t>
    </rPh>
    <phoneticPr fontId="2"/>
  </si>
  <si>
    <t>工事期間</t>
    <rPh sb="0" eb="2">
      <t>コウジ</t>
    </rPh>
    <rPh sb="2" eb="4">
      <t>キカン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</si>
  <si>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</si>
  <si>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　○　工事種別</t>
    <rPh sb="3" eb="5">
      <t>コウジ</t>
    </rPh>
    <rPh sb="5" eb="7">
      <t>シュベツ</t>
    </rPh>
    <phoneticPr fontId="2"/>
  </si>
  <si>
    <t>工事番号</t>
    <rPh sb="0" eb="2">
      <t>コウジ</t>
    </rPh>
    <rPh sb="2" eb="4">
      <t>バンゴウ</t>
    </rPh>
    <phoneticPr fontId="2"/>
  </si>
  <si>
    <t>年月</t>
    <rPh sb="0" eb="2">
      <t>ネンゲツ</t>
    </rPh>
    <phoneticPr fontId="2"/>
  </si>
  <si>
    <t>　○　工事内容</t>
    <rPh sb="3" eb="5">
      <t>コウジ</t>
    </rPh>
    <rPh sb="5" eb="7">
      <t>ナイヨウ</t>
    </rPh>
    <phoneticPr fontId="2"/>
  </si>
  <si>
    <t>　○　特記事項</t>
    <rPh sb="3" eb="5">
      <t>トッキ</t>
    </rPh>
    <rPh sb="5" eb="7">
      <t>ジコウ</t>
    </rPh>
    <phoneticPr fontId="2"/>
  </si>
  <si>
    <t>署長</t>
    <rPh sb="0" eb="2">
      <t>ショチョウ</t>
    </rPh>
    <phoneticPr fontId="2"/>
  </si>
  <si>
    <t>交通官</t>
    <rPh sb="0" eb="2">
      <t>コウツウ</t>
    </rPh>
    <rPh sb="2" eb="3">
      <t>カン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</si>
  <si>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</si>
  <si>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</si>
  <si>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主任</t>
    <rPh sb="0" eb="2">
      <t>シュニン</t>
    </rPh>
    <phoneticPr fontId="2"/>
  </si>
  <si>
    <t>　　別添工事場所表のとおり</t>
    <rPh sb="2" eb="4">
      <t>ベッテン</t>
    </rPh>
    <rPh sb="4" eb="6">
      <t>コウジ</t>
    </rPh>
    <rPh sb="6" eb="8">
      <t>バショ</t>
    </rPh>
    <rPh sb="8" eb="9">
      <t>ヒョウ</t>
    </rPh>
    <phoneticPr fontId="2"/>
  </si>
  <si>
    <t>工事場所箇所数</t>
    <rPh sb="0" eb="2">
      <t>コウジ</t>
    </rPh>
    <rPh sb="2" eb="4">
      <t>バショ</t>
    </rPh>
    <rPh sb="4" eb="6">
      <t>カショ</t>
    </rPh>
    <rPh sb="6" eb="7">
      <t>カズ</t>
    </rPh>
    <phoneticPr fontId="2"/>
  </si>
  <si>
    <t>　　別添工事場所表のとおり</t>
    <phoneticPr fontId="2"/>
  </si>
  <si>
    <t>　　別添工事設計表のとおり</t>
    <rPh sb="2" eb="4">
      <t>ベッテン</t>
    </rPh>
    <phoneticPr fontId="2"/>
  </si>
  <si>
    <t>金</t>
    <rPh sb="0" eb="1">
      <t>キン</t>
    </rPh>
    <phoneticPr fontId="2"/>
  </si>
  <si>
    <t>　本工事は下記のとおりとする。</t>
    <phoneticPr fontId="2"/>
  </si>
  <si>
    <t>　　別添工事設計表のとおり</t>
    <phoneticPr fontId="2"/>
  </si>
  <si>
    <t>次　席</t>
    <phoneticPr fontId="2"/>
  </si>
  <si>
    <t>　本工事は下記のとおりとする。</t>
    <phoneticPr fontId="2"/>
  </si>
  <si>
    <t>　○　工事内容</t>
    <phoneticPr fontId="2"/>
  </si>
  <si>
    <t>副署長・次長</t>
    <rPh sb="0" eb="3">
      <t>フクショチョウ</t>
    </rPh>
    <rPh sb="4" eb="6">
      <t>ジチョウ</t>
    </rPh>
    <phoneticPr fontId="2"/>
  </si>
  <si>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</si>
  <si>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</si>
  <si>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</si>
  <si>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</si>
  <si>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</si>
  <si>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</si>
  <si>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</si>
  <si>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</si>
  <si>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</si>
  <si>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</si>
  <si>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</si>
  <si>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</si>
  <si>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</si>
  <si>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</si>
  <si>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</si>
  <si>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</si>
  <si>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</si>
  <si>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</si>
  <si>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</si>
  <si>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</si>
  <si>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</si>
  <si>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</si>
  <si>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</si>
  <si>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</si>
  <si>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</si>
  <si>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</si>
  <si>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</si>
  <si>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</si>
  <si>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</si>
  <si>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</si>
  <si>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</si>
  <si>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</si>
  <si>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</si>
  <si>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</si>
  <si>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</si>
  <si>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</si>
  <si>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</si>
  <si>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</si>
  <si>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</si>
  <si>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</si>
  <si>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</si>
  <si>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</si>
  <si>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</si>
  <si>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</si>
  <si>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</si>
  <si>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</si>
  <si>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</si>
  <si>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</si>
  <si>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</si>
  <si>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</si>
  <si>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</si>
  <si>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</si>
  <si>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</si>
  <si>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</si>
  <si>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</si>
  <si>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</si>
  <si>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</si>
  <si>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</si>
  <si>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</si>
  <si>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</si>
  <si>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</si>
  <si>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</si>
  <si>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</si>
  <si>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</si>
  <si>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</si>
  <si>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</si>
  <si>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</si>
  <si>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</si>
  <si>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</si>
  <si>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</si>
  <si>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</si>
  <si>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</si>
  <si>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</si>
  <si>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</si>
  <si>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</si>
  <si>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</si>
  <si>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場所表_広島中央_更新!新規更新合計値</t>
    <rPh sb="18" eb="19">
      <t>チ</t>
    </rPh>
    <phoneticPr fontId="2"/>
  </si>
  <si>
    <t>場所表_広島東_更新!新規更新合計値</t>
    <phoneticPr fontId="2"/>
  </si>
  <si>
    <t>場所表_広島西_更新!新規更新合計値</t>
    <phoneticPr fontId="2"/>
  </si>
  <si>
    <t>場所表_広島南_更新!新規更新合計値</t>
    <phoneticPr fontId="2"/>
  </si>
  <si>
    <t>場所表_安佐南_更新!新規更新合計値</t>
    <phoneticPr fontId="2"/>
  </si>
  <si>
    <t>場所表_呉_更新!新規更新合計値</t>
    <phoneticPr fontId="2"/>
  </si>
  <si>
    <t>場所表_音戸_更新!新規更新合計値</t>
    <phoneticPr fontId="2"/>
  </si>
  <si>
    <t>場所表_江田島_更新!新規更新合計値</t>
    <phoneticPr fontId="2"/>
  </si>
  <si>
    <t>場所表_廿日市_更新!新規更新合計値</t>
    <phoneticPr fontId="2"/>
  </si>
  <si>
    <t>場所表_大竹_更新!新規更新合計値</t>
    <phoneticPr fontId="2"/>
  </si>
  <si>
    <t>場所表_竹原_更新!新規更新合計値</t>
    <phoneticPr fontId="2"/>
  </si>
  <si>
    <t>場所表_広_更新!新規更新合計値</t>
    <phoneticPr fontId="2"/>
  </si>
  <si>
    <t>場所表_東広島_更新!新規更新合計値</t>
    <phoneticPr fontId="2"/>
  </si>
  <si>
    <t>場所表_安佐北_更新!新規更新合計値</t>
    <phoneticPr fontId="2"/>
  </si>
  <si>
    <t>場所表_安芸高田_更新!新規更新合計値</t>
    <phoneticPr fontId="2"/>
  </si>
  <si>
    <t>場所表_山県_更新!新規更新合計値</t>
    <phoneticPr fontId="2"/>
  </si>
  <si>
    <t>場所表_尾道_更新!新規更新合計値</t>
    <phoneticPr fontId="2"/>
  </si>
  <si>
    <t>場所表_因島_更新!新規更新合計値</t>
    <phoneticPr fontId="2"/>
  </si>
  <si>
    <t>場所表_三原_更新!新規更新合計値</t>
    <phoneticPr fontId="2"/>
  </si>
  <si>
    <t>場所表_福山西_更新!新規更新合計値</t>
    <phoneticPr fontId="2"/>
  </si>
  <si>
    <t>場所表_福山東_更新!新規更新合計値</t>
    <phoneticPr fontId="2"/>
  </si>
  <si>
    <t>場所表_福山北_更新!新規更新合計値</t>
    <phoneticPr fontId="2"/>
  </si>
  <si>
    <t>場所表_府中_更新!新規更新合計値</t>
    <phoneticPr fontId="2"/>
  </si>
  <si>
    <t>場所表_庄原_更新!新規更新合計値</t>
    <phoneticPr fontId="2"/>
  </si>
  <si>
    <t>場所表_三次_更新!新規更新合計値</t>
    <phoneticPr fontId="2"/>
  </si>
  <si>
    <t>場所表_世羅_更新!新規更新合計値</t>
    <phoneticPr fontId="2"/>
  </si>
  <si>
    <t>場所表_高速隊_更新!新規更新合計値</t>
    <phoneticPr fontId="2"/>
  </si>
  <si>
    <t>場所表_海田_更新!新規更新合計値</t>
    <phoneticPr fontId="2"/>
  </si>
  <si>
    <t>江田島</t>
    <phoneticPr fontId="2"/>
  </si>
  <si>
    <t>主　任</t>
    <rPh sb="0" eb="1">
      <t>シュ</t>
    </rPh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</si>
  <si>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</si>
  <si>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</si>
  <si>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場所表_佐伯_更新!新規更新合計値</t>
    <rPh sb="4" eb="6">
      <t>サエキ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</si>
  <si>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</si>
  <si>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</si>
  <si>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監督職員
設　 計</t>
    <rPh sb="0" eb="2">
      <t>カントク</t>
    </rPh>
    <rPh sb="2" eb="4">
      <t>ショクイン</t>
    </rPh>
    <rPh sb="6" eb="7">
      <t>セツ</t>
    </rPh>
    <rPh sb="9" eb="10">
      <t>ケイ</t>
    </rPh>
    <phoneticPr fontId="2"/>
  </si>
  <si>
    <t>監督職員</t>
    <rPh sb="0" eb="2">
      <t>カントク</t>
    </rPh>
    <rPh sb="2" eb="4">
      <t>ショクイン</t>
    </rPh>
    <phoneticPr fontId="2"/>
  </si>
  <si>
    <t>8-7</t>
  </si>
  <si>
    <t>令和 8 年 6 月</t>
  </si>
  <si>
    <t>福山市郷分町1210番地東方80メートル先</t>
  </si>
  <si>
    <t>契約日の翌日から令和8年10月30日までの間</t>
  </si>
  <si>
    <t>高山　航輝</t>
  </si>
  <si>
    <t>大塚　真二</t>
  </si>
  <si>
    <t>福山西警察署</t>
    <phoneticPr fontId="2"/>
  </si>
  <si>
    <t>1　道路標示工事仕様書に従い、正確に施工すること。
2　交通誘導は交通規制区間内で行い、安全に配意すること。</t>
  </si>
  <si>
    <t>横断歩道等　実線４５㎝幅</t>
  </si>
  <si>
    <t>溶融式（白）</t>
  </si>
  <si>
    <t>m</t>
  </si>
  <si>
    <t>実線１５㎝幅</t>
  </si>
  <si>
    <t>溶融式（黄）</t>
  </si>
  <si>
    <t>図示</t>
  </si>
  <si>
    <t>削除</t>
  </si>
  <si>
    <t>その他　線</t>
  </si>
  <si>
    <t>県道</t>
  </si>
  <si>
    <t>横断歩道削除後施工</t>
  </si>
  <si>
    <t>(削)横断歩道　実線（白）</t>
  </si>
  <si>
    <t>一般県道</t>
  </si>
  <si>
    <t>4ｍ6縞</t>
  </si>
  <si>
    <t>(削)横断歩道予告　図示（白）</t>
  </si>
  <si>
    <t>南西側2個_x000D_
北東側2個</t>
  </si>
  <si>
    <t>(削)停止線　実線（白）</t>
  </si>
  <si>
    <t>南西側3m_x000D_
北東側3m</t>
  </si>
  <si>
    <t>福山市郷分町707番地1南東側25メートル先</t>
  </si>
  <si>
    <t>横断歩道削除後に施工</t>
  </si>
  <si>
    <t>4m6縞</t>
  </si>
  <si>
    <t>北東側2個_x000D_
南西側2個</t>
  </si>
  <si>
    <t>北東側3ｍ_x000D_
南西側3ｍ</t>
  </si>
  <si>
    <t>福山市郷分町851番地3東側</t>
  </si>
  <si>
    <t>福山市郷分町921番地10東方80メートル先</t>
  </si>
  <si>
    <t>福山市山手町6丁目34番5号東側</t>
  </si>
  <si>
    <t>横断歩道削除後施工_x000D_
横断歩道削除後施工</t>
  </si>
  <si>
    <t>市道</t>
  </si>
  <si>
    <t>南側2個_x000D_
北側2個_x000D_
南側2個_x000D_
北側2個</t>
  </si>
  <si>
    <t>南側3m_x000D_
北側3m</t>
  </si>
  <si>
    <t>南側3ｍ_x000D_
北側3ｍ</t>
  </si>
  <si>
    <t>福山市東村町2,543番地先（東村小学校正門前交差点）</t>
  </si>
  <si>
    <t>北東側3ｍ6縞</t>
  </si>
  <si>
    <t>251200061_x000D_
(第20-7-1461)</t>
  </si>
  <si>
    <t>北東側2ｍ</t>
  </si>
  <si>
    <t>福山市東村町2,571番地の2先交差点</t>
  </si>
  <si>
    <t>北西側3ｍ4縞_x000D_
南東側3ｍ4縞</t>
  </si>
  <si>
    <t>北西側2個_x000D_
南東側2個</t>
  </si>
  <si>
    <t>北西側2ｍ_x000D_
南東側2ｍ</t>
  </si>
  <si>
    <t>福山市鞆町後地2,922番地1南西方170メートル先から同市沼隈町下山南123番地1南方40メートル先（平迫交差点）南側までの間</t>
  </si>
  <si>
    <t>県道(鞆松永線)</t>
  </si>
  <si>
    <t>中央線（黄色）削除後に施行</t>
  </si>
  <si>
    <t>(削)はみ出し通行禁止　実線（黄）</t>
  </si>
  <si>
    <t>第20-7-1461</t>
  </si>
  <si>
    <t>横断歩道　実線（白）</t>
  </si>
  <si>
    <t>南側　３ｍ５縞</t>
  </si>
  <si>
    <t>横断歩道予告　図示（白）</t>
  </si>
  <si>
    <t>南東近_x000D_
南東遠_x000D_
北東近_x000D_
北東遠</t>
  </si>
  <si>
    <t>停止線　実線（白）</t>
  </si>
  <si>
    <t>南側　2.2ｍ_x000D_
北西側　2.4ｍ</t>
  </si>
  <si>
    <t>福山市郷分町1210番地</t>
    <phoneticPr fontId="2"/>
  </si>
  <si>
    <t xml:space="preserve">        塗装工</t>
    <phoneticPr fontId="2"/>
  </si>
  <si>
    <t>　　　 別添のとおり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</si>
</sst>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¥&quot;#,##0_);\(&quot;¥&quot;#,##0\)"/>
    <numFmt numFmtId="176" formatCode="#,##0_ "/>
    <numFmt numFmtId="177" formatCode="0_);[Red]\(0\)"/>
    <numFmt numFmtId="178" formatCode="#,##0.00_ "/>
    <numFmt numFmtId="179" formatCode="#,##0.0_ "/>
    <numFmt numFmtId="180" formatCode="0_ "/>
    <numFmt numFmtId="181" formatCode="#,##0_);[Red]\(#,##0\)"/>
    <numFmt numFmtId="182" formatCode="[$-411]ggge&quot;年&quot;m&quot;月&quot;d&quot;日&quot;;@"/>
    <numFmt numFmtId="183" formatCode="#,##0&quot;－&quot;"/>
    <numFmt numFmtId="184" formatCode="&quot;第&quot;0&quot;回&quot;"/>
    <numFmt numFmtId="185" formatCode="&quot;W=&quot;0&quot;cm&quot;"/>
    <numFmt numFmtId="186" formatCode="&quot;W=&quot;@&quot;cm&quot;"/>
    <numFmt numFmtId="187" formatCode="#,##0.0_);[Red]\(#,##0.0\)"/>
    <numFmt numFmtId="188" formatCode="\(@\)"/>
    <numFmt numFmtId="189" formatCode="\№####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17" fillId="0" borderId="0"/>
    <xf numFmtId="0" fontId="17" fillId="0" borderId="0"/>
    <xf numFmtId="5" fontId="17" fillId="0" borderId="0" applyFill="0" applyBorder="0" applyProtection="0"/>
    <xf numFmtId="0" fontId="14" fillId="0" borderId="1"/>
    <xf numFmtId="49" fontId="23" fillId="0" borderId="0"/>
    <xf numFmtId="38" fontId="1" fillId="0" borderId="0" applyFont="0" applyFill="0" applyBorder="0" applyAlignment="0" applyProtection="0"/>
    <xf numFmtId="0" fontId="17" fillId="0" borderId="2"/>
    <xf numFmtId="0" fontId="24" fillId="0" borderId="0"/>
    <xf numFmtId="179" fontId="17" fillId="2" borderId="0" applyNumberFormat="0" applyFont="0" applyBorder="0" applyAlignment="0" applyProtection="0">
      <alignment shrinkToFit="1"/>
    </xf>
    <xf numFmtId="58" fontId="17" fillId="0" borderId="0">
      <alignment shrinkToFit="1"/>
    </xf>
    <xf numFmtId="0" fontId="1" fillId="0" borderId="0"/>
    <xf numFmtId="0" fontId="13" fillId="0" borderId="0">
      <alignment vertical="center"/>
    </xf>
    <xf numFmtId="0" fontId="1" fillId="0" borderId="0"/>
    <xf numFmtId="0" fontId="4" fillId="0" borderId="0"/>
  </cellStyleXfs>
  <cellXfs count="319">
    <xf numFmtId="0" fontId="0" fillId="0" borderId="0" xfId="0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12" fillId="0" borderId="0" xfId="0" applyNumberFormat="1" applyFont="1" applyAlignment="1">
      <alignment vertical="center" shrinkToFit="1"/>
    </xf>
    <xf numFmtId="0" fontId="8" fillId="0" borderId="9" xfId="0" applyFont="1" applyBorder="1" applyAlignment="1">
      <alignment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7" fillId="0" borderId="15" xfId="0" applyFont="1" applyBorder="1" applyAlignment="1">
      <alignment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8" fillId="0" borderId="5" xfId="0" applyFont="1" applyBorder="1" applyAlignme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3" fontId="6" fillId="0" borderId="10" xfId="0" applyNumberFormat="1" applyFont="1" applyBorder="1" applyAlignment="1">
      <alignment vertical="center"/>
    </xf>
    <xf numFmtId="183" fontId="8" fillId="0" borderId="1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Font="1" applyFill="1" applyBorder="1" applyAlignment="1">
      <alignment horizontal="right" vertical="center"/>
    </xf>
    <xf numFmtId="182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/>
    <xf numFmtId="182" fontId="0" fillId="0" borderId="0" xfId="0" applyNumberFormat="1" applyFill="1" applyBorder="1" applyAlignment="1">
      <alignment horizontal="left" vertical="center"/>
    </xf>
    <xf numFmtId="5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left" vertical="center" shrinkToFit="1"/>
    </xf>
    <xf numFmtId="5" fontId="17" fillId="0" borderId="0" xfId="0" applyNumberFormat="1" applyFont="1" applyFill="1" applyBorder="1" applyAlignment="1">
      <alignment horizontal="left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179" fontId="17" fillId="0" borderId="19" xfId="0" applyNumberFormat="1" applyFont="1" applyFill="1" applyBorder="1" applyAlignment="1">
      <alignment horizontal="center" vertical="center" wrapTex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17" fillId="0" borderId="20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/>
    <xf numFmtId="0" fontId="17" fillId="0" borderId="21" xfId="0" applyFont="1" applyFill="1" applyBorder="1" applyAlignment="1">
      <alignment vertical="center" wrapText="1" shrinkToFit="1"/>
    </xf>
    <xf numFmtId="185" fontId="17" fillId="0" borderId="22" xfId="0" applyNumberFormat="1" applyFont="1" applyFill="1" applyBorder="1" applyAlignment="1">
      <alignment horizontal="left" vertical="center" wrapText="1" shrinkToFit="1"/>
    </xf>
    <xf numFmtId="0" fontId="17" fillId="0" borderId="22" xfId="0" applyFont="1" applyFill="1" applyBorder="1" applyAlignment="1">
      <alignment vertical="center" wrapText="1" shrinkToFit="1"/>
    </xf>
    <xf numFmtId="0" fontId="17" fillId="0" borderId="22" xfId="0" applyNumberFormat="1" applyFont="1" applyFill="1" applyBorder="1" applyAlignment="1">
      <alignment vertical="center" wrapText="1" shrinkToFit="1"/>
    </xf>
    <xf numFmtId="5" fontId="17" fillId="0" borderId="23" xfId="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 wrapText="1"/>
    </xf>
    <xf numFmtId="5" fontId="17" fillId="0" borderId="0" xfId="0" applyNumberFormat="1" applyFont="1" applyAlignment="1">
      <alignment vertical="center" wrapText="1"/>
    </xf>
    <xf numFmtId="0" fontId="17" fillId="0" borderId="24" xfId="10" applyNumberFormat="1" applyFont="1" applyFill="1" applyBorder="1" applyAlignment="1">
      <alignment vertical="center" wrapText="1" shrinkToFit="1"/>
    </xf>
    <xf numFmtId="185" fontId="17" fillId="0" borderId="25" xfId="10" applyNumberFormat="1" applyFont="1" applyFill="1" applyBorder="1" applyAlignment="1">
      <alignment horizontal="left" vertical="center" wrapText="1" shrinkToFit="1"/>
    </xf>
    <xf numFmtId="0" fontId="17" fillId="0" borderId="25" xfId="1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/>
    </xf>
    <xf numFmtId="5" fontId="17" fillId="0" borderId="0" xfId="0" applyNumberFormat="1" applyFont="1" applyAlignment="1">
      <alignment vertical="center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9" fillId="0" borderId="0" xfId="14" applyFont="1"/>
    <xf numFmtId="0" fontId="19" fillId="0" borderId="0" xfId="14" applyFont="1" applyFill="1"/>
    <xf numFmtId="0" fontId="1" fillId="0" borderId="0" xfId="14" applyFill="1"/>
    <xf numFmtId="181" fontId="20" fillId="0" borderId="26" xfId="7" applyNumberFormat="1" applyFont="1" applyFill="1" applyBorder="1" applyAlignment="1">
      <alignment horizontal="center"/>
    </xf>
    <xf numFmtId="181" fontId="20" fillId="0" borderId="0" xfId="7" applyNumberFormat="1" applyFont="1" applyFill="1" applyBorder="1" applyAlignment="1">
      <alignment horizontal="center"/>
    </xf>
    <xf numFmtId="0" fontId="17" fillId="0" borderId="27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 applyAlignment="1">
      <alignment shrinkToFit="1"/>
    </xf>
    <xf numFmtId="0" fontId="17" fillId="0" borderId="0" xfId="0" applyFont="1" applyAlignment="1">
      <alignment shrinkToFit="1"/>
    </xf>
    <xf numFmtId="186" fontId="17" fillId="0" borderId="0" xfId="0" applyNumberFormat="1" applyFont="1" applyAlignment="1">
      <alignment shrinkToFit="1"/>
    </xf>
    <xf numFmtId="0" fontId="17" fillId="0" borderId="0" xfId="0" applyNumberFormat="1" applyFont="1" applyAlignment="1">
      <alignment shrinkToFit="1"/>
    </xf>
    <xf numFmtId="179" fontId="17" fillId="0" borderId="0" xfId="0" applyNumberFormat="1" applyFont="1" applyAlignment="1">
      <alignment shrinkToFit="1"/>
    </xf>
    <xf numFmtId="5" fontId="17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5" fontId="17" fillId="0" borderId="0" xfId="0" applyNumberFormat="1" applyFont="1" applyFill="1" applyBorder="1" applyAlignment="1">
      <alignment vertical="center"/>
    </xf>
    <xf numFmtId="187" fontId="17" fillId="0" borderId="0" xfId="0" applyNumberFormat="1" applyFont="1" applyAlignment="1">
      <alignment shrinkToFit="1"/>
    </xf>
    <xf numFmtId="58" fontId="17" fillId="0" borderId="0" xfId="11" applyFont="1" applyAlignment="1">
      <alignment shrinkToFit="1"/>
    </xf>
    <xf numFmtId="187" fontId="17" fillId="0" borderId="33" xfId="0" applyNumberFormat="1" applyFont="1" applyFill="1" applyBorder="1" applyAlignment="1">
      <alignment horizontal="center" vertical="center" wrapText="1"/>
    </xf>
    <xf numFmtId="187" fontId="17" fillId="0" borderId="27" xfId="0" applyNumberFormat="1" applyFont="1" applyFill="1" applyBorder="1" applyAlignment="1">
      <alignment horizontal="center" vertical="center" wrapText="1"/>
    </xf>
    <xf numFmtId="187" fontId="17" fillId="0" borderId="34" xfId="0" applyNumberFormat="1" applyFont="1" applyFill="1" applyBorder="1" applyAlignment="1">
      <alignment horizontal="center" vertical="center" wrapText="1"/>
    </xf>
    <xf numFmtId="187" fontId="17" fillId="0" borderId="35" xfId="0" applyNumberFormat="1" applyFont="1" applyFill="1" applyBorder="1" applyAlignment="1">
      <alignment horizontal="center" vertical="center" shrinkToFit="1"/>
    </xf>
    <xf numFmtId="0" fontId="17" fillId="0" borderId="33" xfId="0" applyFont="1" applyFill="1" applyBorder="1" applyAlignment="1">
      <alignment vertical="center" wrapText="1"/>
    </xf>
    <xf numFmtId="185" fontId="17" fillId="0" borderId="27" xfId="0" applyNumberFormat="1" applyFont="1" applyFill="1" applyBorder="1" applyAlignment="1">
      <alignment horizontal="left" vertical="center" wrapText="1"/>
    </xf>
    <xf numFmtId="0" fontId="17" fillId="0" borderId="27" xfId="0" applyNumberFormat="1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58" fontId="17" fillId="0" borderId="36" xfId="11" applyFont="1" applyFill="1" applyBorder="1" applyAlignment="1">
      <alignment vertical="center" shrinkToFit="1"/>
    </xf>
    <xf numFmtId="0" fontId="17" fillId="0" borderId="37" xfId="0" applyNumberFormat="1" applyFont="1" applyFill="1" applyBorder="1" applyAlignment="1">
      <alignment vertical="center" shrinkToFit="1"/>
    </xf>
    <xf numFmtId="0" fontId="17" fillId="0" borderId="37" xfId="0" applyFont="1" applyFill="1" applyBorder="1" applyAlignment="1">
      <alignment vertical="center" shrinkToFit="1"/>
    </xf>
    <xf numFmtId="181" fontId="17" fillId="0" borderId="18" xfId="0" applyNumberFormat="1" applyFont="1" applyFill="1" applyBorder="1" applyAlignment="1">
      <alignment vertical="center" shrinkToFit="1"/>
    </xf>
    <xf numFmtId="181" fontId="17" fillId="0" borderId="19" xfId="0" applyNumberFormat="1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5" fontId="17" fillId="0" borderId="0" xfId="0" applyNumberFormat="1" applyFont="1" applyAlignment="1">
      <alignment vertical="center" shrinkToFit="1"/>
    </xf>
    <xf numFmtId="0" fontId="17" fillId="0" borderId="0" xfId="0" applyFont="1" applyBorder="1" applyAlignment="1">
      <alignment shrinkToFit="1"/>
    </xf>
    <xf numFmtId="0" fontId="17" fillId="0" borderId="0" xfId="10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7" fontId="17" fillId="0" borderId="0" xfId="10" applyNumberFormat="1" applyFont="1" applyFill="1" applyAlignment="1">
      <alignment shrinkToFit="1"/>
    </xf>
    <xf numFmtId="0" fontId="17" fillId="0" borderId="0" xfId="8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21" fillId="0" borderId="0" xfId="13" applyFont="1">
      <alignment vertical="center"/>
    </xf>
    <xf numFmtId="0" fontId="13" fillId="0" borderId="0" xfId="13">
      <alignment vertical="center"/>
    </xf>
    <xf numFmtId="0" fontId="13" fillId="0" borderId="0" xfId="13" applyAlignment="1">
      <alignment vertical="center" wrapText="1"/>
    </xf>
    <xf numFmtId="0" fontId="21" fillId="0" borderId="0" xfId="13" applyFont="1" applyAlignment="1">
      <alignment horizontal="right" vertical="center" wrapText="1"/>
    </xf>
    <xf numFmtId="0" fontId="13" fillId="0" borderId="28" xfId="13" applyBorder="1" applyAlignment="1">
      <alignment horizontal="center" vertical="center" wrapText="1"/>
    </xf>
    <xf numFmtId="0" fontId="13" fillId="0" borderId="38" xfId="13" applyBorder="1" applyAlignment="1">
      <alignment horizontal="center" vertical="center" wrapText="1"/>
    </xf>
    <xf numFmtId="0" fontId="13" fillId="0" borderId="39" xfId="13" applyBorder="1" applyAlignment="1">
      <alignment horizontal="center" vertical="center"/>
    </xf>
    <xf numFmtId="0" fontId="13" fillId="0" borderId="40" xfId="13" applyBorder="1" applyAlignment="1">
      <alignment vertical="center"/>
    </xf>
    <xf numFmtId="0" fontId="13" fillId="0" borderId="3" xfId="13" applyBorder="1" applyAlignment="1">
      <alignment horizontal="center" vertical="center" wrapText="1"/>
    </xf>
    <xf numFmtId="0" fontId="13" fillId="0" borderId="41" xfId="13" applyBorder="1" applyAlignment="1">
      <alignment horizontal="center" vertical="center" wrapText="1"/>
    </xf>
    <xf numFmtId="0" fontId="13" fillId="0" borderId="42" xfId="13" applyBorder="1" applyAlignment="1">
      <alignment horizontal="center" vertical="center" wrapText="1"/>
    </xf>
    <xf numFmtId="188" fontId="13" fillId="0" borderId="43" xfId="13" applyNumberFormat="1" applyBorder="1" applyAlignment="1">
      <alignment horizontal="center" vertical="center" wrapText="1"/>
    </xf>
    <xf numFmtId="188" fontId="13" fillId="0" borderId="44" xfId="13" applyNumberFormat="1" applyBorder="1" applyAlignment="1">
      <alignment horizontal="center" vertical="center" wrapText="1"/>
    </xf>
    <xf numFmtId="0" fontId="13" fillId="0" borderId="29" xfId="13" applyBorder="1" applyAlignment="1">
      <alignment vertical="center" wrapText="1"/>
    </xf>
    <xf numFmtId="0" fontId="13" fillId="0" borderId="30" xfId="13" applyBorder="1" applyAlignment="1">
      <alignment horizontal="center" vertical="center" wrapText="1"/>
    </xf>
    <xf numFmtId="0" fontId="13" fillId="0" borderId="31" xfId="13" applyBorder="1" applyAlignment="1">
      <alignment vertical="center" wrapText="1"/>
    </xf>
    <xf numFmtId="0" fontId="13" fillId="0" borderId="45" xfId="13" applyBorder="1" applyAlignment="1">
      <alignment vertical="center" wrapText="1"/>
    </xf>
    <xf numFmtId="0" fontId="13" fillId="0" borderId="46" xfId="13" applyBorder="1" applyAlignment="1">
      <alignment vertical="center" wrapText="1"/>
    </xf>
    <xf numFmtId="0" fontId="13" fillId="0" borderId="47" xfId="13" applyBorder="1" applyAlignment="1">
      <alignment vertical="center" wrapText="1"/>
    </xf>
    <xf numFmtId="177" fontId="8" fillId="0" borderId="3" xfId="0" applyNumberFormat="1" applyFont="1" applyBorder="1"/>
    <xf numFmtId="180" fontId="8" fillId="0" borderId="3" xfId="0" applyNumberFormat="1" applyFont="1" applyBorder="1"/>
    <xf numFmtId="0" fontId="17" fillId="0" borderId="0" xfId="0" applyFont="1" applyBorder="1" applyAlignment="1">
      <alignment vertical="center" wrapText="1"/>
    </xf>
    <xf numFmtId="5" fontId="17" fillId="0" borderId="0" xfId="0" applyNumberFormat="1" applyFont="1" applyBorder="1" applyAlignment="1">
      <alignment vertical="center" wrapText="1"/>
    </xf>
    <xf numFmtId="5" fontId="17" fillId="0" borderId="0" xfId="0" applyNumberFormat="1" applyFont="1" applyBorder="1" applyAlignment="1">
      <alignment shrinkToFi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35" xfId="0" applyNumberFormat="1" applyFont="1" applyFill="1" applyBorder="1" applyAlignment="1">
      <alignment horizontal="center" vertical="center" shrinkToFit="1"/>
    </xf>
    <xf numFmtId="5" fontId="17" fillId="0" borderId="49" xfId="0" applyNumberFormat="1" applyFont="1" applyFill="1" applyBorder="1" applyAlignment="1">
      <alignment horizontal="center" vertical="center" shrinkToFit="1"/>
    </xf>
    <xf numFmtId="181" fontId="17" fillId="0" borderId="3" xfId="0" applyNumberFormat="1" applyFont="1" applyFill="1" applyBorder="1" applyAlignment="1">
      <alignment vertical="center" shrinkToFit="1"/>
    </xf>
    <xf numFmtId="181" fontId="17" fillId="0" borderId="27" xfId="0" applyNumberFormat="1" applyFont="1" applyFill="1" applyBorder="1" applyAlignment="1">
      <alignment vertical="center" shrinkToFit="1"/>
    </xf>
    <xf numFmtId="3" fontId="17" fillId="0" borderId="50" xfId="0" applyNumberFormat="1" applyFont="1" applyFill="1" applyBorder="1" applyAlignment="1">
      <alignment vertical="center" wrapText="1" shrinkToFit="1"/>
    </xf>
    <xf numFmtId="3" fontId="17" fillId="0" borderId="51" xfId="0" applyNumberFormat="1" applyFont="1" applyFill="1" applyBorder="1" applyAlignment="1">
      <alignment vertical="center" shrinkToFit="1"/>
    </xf>
    <xf numFmtId="3" fontId="17" fillId="0" borderId="0" xfId="0" applyNumberFormat="1" applyFont="1" applyFill="1" applyBorder="1" applyAlignment="1">
      <alignment vertical="center" shrinkToFit="1"/>
    </xf>
    <xf numFmtId="3" fontId="17" fillId="0" borderId="37" xfId="0" applyNumberFormat="1" applyFont="1" applyFill="1" applyBorder="1" applyAlignment="1">
      <alignment vertical="center" shrinkToFit="1"/>
    </xf>
    <xf numFmtId="0" fontId="13" fillId="0" borderId="52" xfId="13" applyBorder="1" applyAlignment="1">
      <alignment horizontal="center" vertical="center" wrapText="1"/>
    </xf>
    <xf numFmtId="0" fontId="22" fillId="0" borderId="48" xfId="13" applyFont="1" applyBorder="1" applyAlignment="1">
      <alignment horizontal="center" vertical="center" wrapText="1"/>
    </xf>
    <xf numFmtId="0" fontId="22" fillId="0" borderId="53" xfId="13" applyFont="1" applyBorder="1" applyAlignment="1">
      <alignment horizontal="center" vertical="center" wrapText="1"/>
    </xf>
    <xf numFmtId="0" fontId="22" fillId="0" borderId="38" xfId="13" applyFont="1" applyBorder="1" applyAlignment="1">
      <alignment horizontal="center" vertical="center" wrapText="1"/>
    </xf>
    <xf numFmtId="0" fontId="22" fillId="0" borderId="54" xfId="13" applyFont="1" applyBorder="1" applyAlignment="1">
      <alignment vertical="center" wrapText="1"/>
    </xf>
    <xf numFmtId="0" fontId="22" fillId="0" borderId="43" xfId="13" applyFont="1" applyBorder="1" applyAlignment="1">
      <alignment horizontal="center" vertical="center" wrapText="1"/>
    </xf>
    <xf numFmtId="0" fontId="22" fillId="0" borderId="27" xfId="13" applyFont="1" applyBorder="1" applyAlignment="1">
      <alignment horizontal="center" vertical="center" wrapText="1"/>
    </xf>
    <xf numFmtId="0" fontId="17" fillId="0" borderId="35" xfId="0" applyNumberFormat="1" applyFont="1" applyFill="1" applyBorder="1" applyAlignment="1">
      <alignment vertical="center" wrapText="1"/>
    </xf>
    <xf numFmtId="0" fontId="17" fillId="0" borderId="51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 shrinkToFit="1"/>
    </xf>
    <xf numFmtId="178" fontId="15" fillId="0" borderId="0" xfId="14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vertical="top" wrapText="1"/>
    </xf>
    <xf numFmtId="0" fontId="13" fillId="0" borderId="41" xfId="13" applyFont="1" applyBorder="1" applyAlignment="1">
      <alignment horizontal="center" vertical="center" wrapText="1"/>
    </xf>
    <xf numFmtId="0" fontId="13" fillId="0" borderId="42" xfId="13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shrinkToFit="1"/>
    </xf>
    <xf numFmtId="0" fontId="17" fillId="0" borderId="27" xfId="0" applyNumberFormat="1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7" xfId="0" applyFont="1" applyBorder="1" applyAlignment="1"/>
    <xf numFmtId="0" fontId="5" fillId="0" borderId="7" xfId="0" applyNumberFormat="1" applyFont="1" applyBorder="1" applyAlignment="1"/>
    <xf numFmtId="0" fontId="17" fillId="0" borderId="28" xfId="0" applyFont="1" applyFill="1" applyBorder="1" applyAlignment="1">
      <alignment vertical="center" wrapText="1"/>
    </xf>
    <xf numFmtId="185" fontId="17" fillId="0" borderId="38" xfId="0" applyNumberFormat="1" applyFont="1" applyFill="1" applyBorder="1" applyAlignment="1">
      <alignment horizontal="left" vertical="center" wrapText="1"/>
    </xf>
    <xf numFmtId="0" fontId="17" fillId="0" borderId="38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185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1" xfId="0" applyNumberFormat="1" applyFont="1" applyFill="1" applyBorder="1" applyAlignment="1">
      <alignment vertical="center" wrapText="1"/>
    </xf>
    <xf numFmtId="0" fontId="13" fillId="0" borderId="27" xfId="13" applyBorder="1" applyAlignment="1">
      <alignment horizontal="center" vertical="center" wrapText="1"/>
    </xf>
    <xf numFmtId="0" fontId="13" fillId="0" borderId="33" xfId="13" applyBorder="1" applyAlignment="1">
      <alignment horizontal="center" vertical="center" wrapText="1"/>
    </xf>
    <xf numFmtId="0" fontId="13" fillId="0" borderId="35" xfId="13" applyBorder="1" applyAlignment="1">
      <alignment vertical="center" wrapText="1"/>
    </xf>
    <xf numFmtId="0" fontId="13" fillId="0" borderId="28" xfId="13" applyFont="1" applyBorder="1" applyAlignment="1">
      <alignment horizontal="center" vertical="center" wrapText="1"/>
    </xf>
    <xf numFmtId="179" fontId="17" fillId="0" borderId="22" xfId="0" applyNumberFormat="1" applyFont="1" applyFill="1" applyBorder="1" applyAlignment="1">
      <alignment horizontal="center" vertical="center" shrinkToFit="1"/>
    </xf>
    <xf numFmtId="176" fontId="17" fillId="0" borderId="22" xfId="0" applyNumberFormat="1" applyFont="1" applyFill="1" applyBorder="1" applyAlignment="1">
      <alignment vertical="center" shrinkToFit="1"/>
    </xf>
    <xf numFmtId="176" fontId="17" fillId="0" borderId="32" xfId="0" applyNumberFormat="1" applyFont="1" applyFill="1" applyBorder="1" applyAlignment="1">
      <alignment vertical="center" shrinkToFit="1"/>
    </xf>
    <xf numFmtId="178" fontId="17" fillId="0" borderId="25" xfId="10" applyNumberFormat="1" applyFont="1" applyFill="1" applyBorder="1" applyAlignment="1">
      <alignment horizontal="center" vertical="center" shrinkToFit="1"/>
    </xf>
    <xf numFmtId="176" fontId="17" fillId="0" borderId="25" xfId="10" applyNumberFormat="1" applyFont="1" applyFill="1" applyBorder="1" applyAlignment="1">
      <alignment vertical="center" shrinkToFit="1"/>
    </xf>
    <xf numFmtId="176" fontId="17" fillId="0" borderId="55" xfId="10" applyNumberFormat="1" applyFont="1" applyFill="1" applyBorder="1" applyAlignment="1">
      <alignment vertical="center" shrinkToFit="1"/>
    </xf>
    <xf numFmtId="181" fontId="17" fillId="0" borderId="28" xfId="0" applyNumberFormat="1" applyFont="1" applyFill="1" applyBorder="1" applyAlignment="1">
      <alignment vertical="center" shrinkToFit="1"/>
    </xf>
    <xf numFmtId="181" fontId="17" fillId="0" borderId="38" xfId="0" applyNumberFormat="1" applyFont="1" applyFill="1" applyBorder="1" applyAlignment="1">
      <alignment vertical="center" shrinkToFit="1"/>
    </xf>
    <xf numFmtId="181" fontId="17" fillId="0" borderId="30" xfId="0" applyNumberFormat="1" applyFont="1" applyFill="1" applyBorder="1" applyAlignment="1">
      <alignment vertical="center" shrinkToFit="1"/>
    </xf>
    <xf numFmtId="181" fontId="17" fillId="0" borderId="33" xfId="0" applyNumberFormat="1" applyFont="1" applyFill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176" fontId="17" fillId="0" borderId="29" xfId="0" applyNumberFormat="1" applyFont="1" applyFill="1" applyBorder="1" applyAlignment="1">
      <alignment horizontal="right" vertical="center" shrinkToFit="1"/>
    </xf>
    <xf numFmtId="176" fontId="17" fillId="0" borderId="32" xfId="0" applyNumberFormat="1" applyFont="1" applyFill="1" applyBorder="1" applyAlignment="1">
      <alignment horizontal="right" vertical="center" shrinkToFit="1"/>
    </xf>
    <xf numFmtId="176" fontId="17" fillId="0" borderId="3" xfId="0" applyNumberFormat="1" applyFont="1" applyFill="1" applyBorder="1" applyAlignment="1">
      <alignment vertical="center" shrinkToFit="1"/>
    </xf>
    <xf numFmtId="176" fontId="17" fillId="0" borderId="27" xfId="0" applyNumberFormat="1" applyFont="1" applyFill="1" applyBorder="1" applyAlignment="1">
      <alignment vertical="center" shrinkToFit="1"/>
    </xf>
    <xf numFmtId="176" fontId="17" fillId="0" borderId="22" xfId="0" applyNumberFormat="1" applyFont="1" applyFill="1" applyBorder="1" applyAlignment="1">
      <alignment horizontal="right" vertical="center" shrinkToFit="1"/>
    </xf>
    <xf numFmtId="176" fontId="17" fillId="0" borderId="31" xfId="0" applyNumberFormat="1" applyFont="1" applyBorder="1" applyAlignment="1">
      <alignment vertical="center" shrinkToFit="1"/>
    </xf>
    <xf numFmtId="176" fontId="17" fillId="0" borderId="35" xfId="0" applyNumberFormat="1" applyFont="1" applyBorder="1" applyAlignment="1">
      <alignment vertical="center" shrinkToFit="1"/>
    </xf>
    <xf numFmtId="176" fontId="17" fillId="0" borderId="32" xfId="0" applyNumberFormat="1" applyFont="1" applyBorder="1" applyAlignment="1">
      <alignment vertical="center" shrinkToFit="1"/>
    </xf>
    <xf numFmtId="179" fontId="17" fillId="0" borderId="22" xfId="0" applyNumberFormat="1" applyFont="1" applyFill="1" applyBorder="1" applyAlignment="1">
      <alignment vertical="center" shrinkToFit="1"/>
    </xf>
    <xf numFmtId="179" fontId="17" fillId="0" borderId="25" xfId="10" applyNumberFormat="1" applyFont="1" applyFill="1" applyBorder="1" applyAlignment="1">
      <alignment vertical="center" shrinkToFit="1"/>
    </xf>
    <xf numFmtId="179" fontId="17" fillId="0" borderId="38" xfId="0" applyNumberFormat="1" applyFont="1" applyFill="1" applyBorder="1" applyAlignment="1">
      <alignment vertical="center" shrinkToFit="1"/>
    </xf>
    <xf numFmtId="179" fontId="17" fillId="0" borderId="3" xfId="0" applyNumberFormat="1" applyFont="1" applyFill="1" applyBorder="1" applyAlignment="1">
      <alignment vertical="center" shrinkToFit="1"/>
    </xf>
    <xf numFmtId="179" fontId="17" fillId="0" borderId="27" xfId="0" applyNumberFormat="1" applyFont="1" applyFill="1" applyBorder="1" applyAlignment="1">
      <alignment vertical="center" shrinkToFit="1"/>
    </xf>
    <xf numFmtId="179" fontId="17" fillId="0" borderId="19" xfId="0" applyNumberFormat="1" applyFont="1" applyFill="1" applyBorder="1" applyAlignment="1">
      <alignment vertical="center" shrinkToFit="1"/>
    </xf>
    <xf numFmtId="179" fontId="17" fillId="0" borderId="29" xfId="0" applyNumberFormat="1" applyFont="1" applyFill="1" applyBorder="1" applyAlignment="1">
      <alignment vertical="center" shrinkToFit="1"/>
    </xf>
    <xf numFmtId="179" fontId="17" fillId="0" borderId="31" xfId="0" applyNumberFormat="1" applyFont="1" applyFill="1" applyBorder="1" applyAlignment="1">
      <alignment vertical="center" shrinkToFit="1"/>
    </xf>
    <xf numFmtId="179" fontId="17" fillId="0" borderId="35" xfId="0" applyNumberFormat="1" applyFont="1" applyFill="1" applyBorder="1" applyAlignment="1">
      <alignment vertical="center" shrinkToFit="1"/>
    </xf>
    <xf numFmtId="179" fontId="17" fillId="0" borderId="56" xfId="0" applyNumberFormat="1" applyFont="1" applyFill="1" applyBorder="1" applyAlignment="1">
      <alignment vertical="center" shrinkToFit="1"/>
    </xf>
    <xf numFmtId="179" fontId="17" fillId="0" borderId="20" xfId="0" applyNumberFormat="1" applyFont="1" applyFill="1" applyBorder="1" applyAlignment="1">
      <alignment vertical="center" shrinkToFit="1"/>
    </xf>
    <xf numFmtId="49" fontId="8" fillId="0" borderId="3" xfId="0" quotePrefix="1" applyNumberFormat="1" applyFont="1" applyBorder="1"/>
    <xf numFmtId="189" fontId="25" fillId="0" borderId="0" xfId="13" applyNumberFormat="1" applyFont="1" applyAlignment="1">
      <alignment horizontal="center" vertical="center"/>
    </xf>
    <xf numFmtId="183" fontId="8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11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left" vertical="top" wrapText="1"/>
    </xf>
    <xf numFmtId="0" fontId="8" fillId="0" borderId="57" xfId="0" applyNumberFormat="1" applyFont="1" applyBorder="1" applyAlignment="1">
      <alignment horizontal="center" vertical="center" shrinkToFit="1"/>
    </xf>
    <xf numFmtId="0" fontId="8" fillId="0" borderId="58" xfId="0" applyNumberFormat="1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176" fontId="18" fillId="0" borderId="26" xfId="14" applyNumberFormat="1" applyFont="1" applyFill="1" applyBorder="1" applyAlignment="1">
      <alignment horizontal="center"/>
    </xf>
    <xf numFmtId="176" fontId="18" fillId="0" borderId="0" xfId="14" applyNumberFormat="1" applyFont="1" applyFill="1" applyBorder="1" applyAlignment="1">
      <alignment horizontal="center"/>
    </xf>
    <xf numFmtId="0" fontId="17" fillId="0" borderId="33" xfId="0" applyNumberFormat="1" applyFont="1" applyFill="1" applyBorder="1" applyAlignment="1">
      <alignment horizontal="center" vertical="center" shrinkToFit="1"/>
    </xf>
    <xf numFmtId="0" fontId="17" fillId="0" borderId="27" xfId="0" applyNumberFormat="1" applyFont="1" applyFill="1" applyBorder="1" applyAlignment="1">
      <alignment horizontal="center" vertical="center" shrinkToFit="1"/>
    </xf>
    <xf numFmtId="0" fontId="17" fillId="0" borderId="28" xfId="0" applyNumberFormat="1" applyFont="1" applyFill="1" applyBorder="1" applyAlignment="1">
      <alignment horizontal="center" vertical="center" shrinkToFit="1"/>
    </xf>
    <xf numFmtId="0" fontId="17" fillId="0" borderId="38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7" fillId="0" borderId="52" xfId="0" applyNumberFormat="1" applyFont="1" applyFill="1" applyBorder="1" applyAlignment="1">
      <alignment horizontal="center" vertical="center" shrinkToFit="1"/>
    </xf>
    <xf numFmtId="0" fontId="0" fillId="0" borderId="24" xfId="0" applyBorder="1"/>
    <xf numFmtId="0" fontId="0" fillId="0" borderId="59" xfId="0" applyBorder="1"/>
    <xf numFmtId="0" fontId="17" fillId="0" borderId="21" xfId="0" applyNumberFormat="1" applyFont="1" applyFill="1" applyBorder="1" applyAlignment="1">
      <alignment horizontal="center" vertical="center" shrinkToFit="1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shrinkToFit="1"/>
    </xf>
    <xf numFmtId="0" fontId="17" fillId="0" borderId="33" xfId="0" applyFont="1" applyBorder="1" applyAlignment="1">
      <alignment horizontal="center" shrinkToFit="1"/>
    </xf>
    <xf numFmtId="0" fontId="17" fillId="0" borderId="3" xfId="0" applyNumberFormat="1" applyFont="1" applyBorder="1" applyAlignment="1">
      <alignment horizontal="center" shrinkToFit="1"/>
    </xf>
    <xf numFmtId="0" fontId="17" fillId="0" borderId="27" xfId="0" applyNumberFormat="1" applyFont="1" applyBorder="1" applyAlignment="1">
      <alignment horizontal="center" shrinkToFit="1"/>
    </xf>
    <xf numFmtId="0" fontId="17" fillId="0" borderId="30" xfId="0" applyNumberFormat="1" applyFont="1" applyFill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0" fontId="17" fillId="0" borderId="60" xfId="0" applyNumberFormat="1" applyFont="1" applyFill="1" applyBorder="1" applyAlignment="1">
      <alignment horizontal="center" vertical="center" shrinkToFit="1"/>
    </xf>
    <xf numFmtId="0" fontId="17" fillId="0" borderId="61" xfId="0" applyNumberFormat="1" applyFont="1" applyFill="1" applyBorder="1" applyAlignment="1">
      <alignment horizontal="center" vertical="center" shrinkToFit="1"/>
    </xf>
    <xf numFmtId="0" fontId="17" fillId="0" borderId="62" xfId="0" applyNumberFormat="1" applyFont="1" applyFill="1" applyBorder="1" applyAlignment="1">
      <alignment horizontal="center" vertical="center" shrinkToFit="1"/>
    </xf>
    <xf numFmtId="0" fontId="17" fillId="0" borderId="63" xfId="0" applyNumberFormat="1" applyFont="1" applyFill="1" applyBorder="1" applyAlignment="1">
      <alignment horizontal="center" vertical="center" shrinkToFit="1"/>
    </xf>
    <xf numFmtId="0" fontId="17" fillId="0" borderId="64" xfId="0" applyNumberFormat="1" applyFont="1" applyFill="1" applyBorder="1" applyAlignment="1">
      <alignment horizontal="center" vertical="center" shrinkToFit="1"/>
    </xf>
    <xf numFmtId="0" fontId="17" fillId="0" borderId="65" xfId="0" applyNumberFormat="1" applyFont="1" applyFill="1" applyBorder="1" applyAlignment="1">
      <alignment horizontal="center" vertical="center" shrinkToFit="1"/>
    </xf>
    <xf numFmtId="187" fontId="17" fillId="0" borderId="66" xfId="0" applyNumberFormat="1" applyFont="1" applyFill="1" applyBorder="1" applyAlignment="1">
      <alignment horizontal="center" vertical="center" wrapText="1"/>
    </xf>
    <xf numFmtId="187" fontId="17" fillId="0" borderId="58" xfId="0" applyNumberFormat="1" applyFont="1" applyFill="1" applyBorder="1" applyAlignment="1">
      <alignment horizontal="center" vertical="center" wrapText="1"/>
    </xf>
    <xf numFmtId="187" fontId="17" fillId="0" borderId="6" xfId="0" applyNumberFormat="1" applyFont="1" applyFill="1" applyBorder="1" applyAlignment="1">
      <alignment horizontal="center" vertical="center" wrapText="1"/>
    </xf>
    <xf numFmtId="187" fontId="17" fillId="0" borderId="8" xfId="0" applyNumberFormat="1" applyFont="1" applyFill="1" applyBorder="1" applyAlignment="1">
      <alignment horizontal="center" vertical="center" wrapText="1"/>
    </xf>
    <xf numFmtId="187" fontId="17" fillId="0" borderId="57" xfId="0" applyNumberFormat="1" applyFont="1" applyFill="1" applyBorder="1" applyAlignment="1">
      <alignment horizontal="center" vertical="center" wrapText="1"/>
    </xf>
    <xf numFmtId="187" fontId="17" fillId="0" borderId="67" xfId="0" applyNumberFormat="1" applyFont="1" applyFill="1" applyBorder="1" applyAlignment="1">
      <alignment horizontal="center" vertical="center" wrapText="1"/>
    </xf>
    <xf numFmtId="187" fontId="17" fillId="0" borderId="30" xfId="0" applyNumberFormat="1" applyFont="1" applyFill="1" applyBorder="1" applyAlignment="1">
      <alignment horizontal="center" vertical="center" shrinkToFit="1"/>
    </xf>
    <xf numFmtId="187" fontId="17" fillId="0" borderId="31" xfId="0" applyNumberFormat="1" applyFont="1" applyFill="1" applyBorder="1" applyAlignment="1">
      <alignment horizontal="center" vertical="center" shrinkToFit="1"/>
    </xf>
    <xf numFmtId="187" fontId="17" fillId="0" borderId="68" xfId="0" applyNumberFormat="1" applyFont="1" applyFill="1" applyBorder="1" applyAlignment="1">
      <alignment horizontal="center" vertical="center" wrapText="1"/>
    </xf>
    <xf numFmtId="187" fontId="17" fillId="0" borderId="69" xfId="0" applyNumberFormat="1" applyFont="1" applyFill="1" applyBorder="1" applyAlignment="1">
      <alignment horizontal="center" vertical="center" wrapText="1"/>
    </xf>
    <xf numFmtId="187" fontId="17" fillId="0" borderId="23" xfId="0" applyNumberFormat="1" applyFont="1" applyFill="1" applyBorder="1" applyAlignment="1">
      <alignment horizontal="center" vertical="center" wrapText="1"/>
    </xf>
    <xf numFmtId="181" fontId="17" fillId="0" borderId="57" xfId="0" applyNumberFormat="1" applyFont="1" applyFill="1" applyBorder="1" applyAlignment="1">
      <alignment horizontal="center" vertical="center" wrapText="1"/>
    </xf>
    <xf numFmtId="181" fontId="17" fillId="0" borderId="70" xfId="0" applyNumberFormat="1" applyFont="1" applyFill="1" applyBorder="1" applyAlignment="1">
      <alignment horizontal="center" vertical="center" wrapText="1"/>
    </xf>
    <xf numFmtId="181" fontId="17" fillId="0" borderId="66" xfId="0" applyNumberFormat="1" applyFont="1" applyFill="1" applyBorder="1" applyAlignment="1">
      <alignment horizontal="center" vertical="center" shrinkToFit="1"/>
    </xf>
    <xf numFmtId="181" fontId="17" fillId="0" borderId="70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Fill="1" applyBorder="1" applyAlignment="1">
      <alignment horizontal="center" vertical="center" shrinkToFit="1"/>
    </xf>
    <xf numFmtId="0" fontId="17" fillId="0" borderId="67" xfId="0" applyNumberFormat="1" applyFont="1" applyFill="1" applyBorder="1" applyAlignment="1">
      <alignment horizontal="center" vertical="center" shrinkToFit="1"/>
    </xf>
    <xf numFmtId="0" fontId="17" fillId="0" borderId="70" xfId="0" applyNumberFormat="1" applyFont="1" applyFill="1" applyBorder="1" applyAlignment="1">
      <alignment horizontal="center" vertical="center" shrinkToFit="1"/>
    </xf>
    <xf numFmtId="181" fontId="17" fillId="0" borderId="66" xfId="0" applyNumberFormat="1" applyFont="1" applyFill="1" applyBorder="1" applyAlignment="1">
      <alignment horizontal="center" vertical="center" wrapText="1"/>
    </xf>
    <xf numFmtId="181" fontId="17" fillId="0" borderId="58" xfId="0" applyNumberFormat="1" applyFont="1" applyFill="1" applyBorder="1" applyAlignment="1">
      <alignment horizontal="center" vertical="center" wrapText="1"/>
    </xf>
    <xf numFmtId="0" fontId="13" fillId="0" borderId="38" xfId="13" applyBorder="1" applyAlignment="1">
      <alignment horizontal="center" vertical="center" wrapText="1"/>
    </xf>
    <xf numFmtId="0" fontId="13" fillId="0" borderId="3" xfId="13" applyBorder="1" applyAlignment="1">
      <alignment horizontal="center" vertical="center" wrapText="1"/>
    </xf>
    <xf numFmtId="0" fontId="13" fillId="0" borderId="27" xfId="13" applyBorder="1" applyAlignment="1">
      <alignment horizontal="center" vertical="center" wrapText="1"/>
    </xf>
    <xf numFmtId="0" fontId="25" fillId="0" borderId="54" xfId="13" applyFont="1" applyBorder="1" applyAlignment="1">
      <alignment horizontal="center" vertical="center"/>
    </xf>
    <xf numFmtId="0" fontId="21" fillId="0" borderId="71" xfId="13" applyFont="1" applyBorder="1">
      <alignment vertical="center"/>
    </xf>
    <xf numFmtId="0" fontId="21" fillId="0" borderId="48" xfId="13" applyFont="1" applyBorder="1">
      <alignment vertical="center"/>
    </xf>
    <xf numFmtId="0" fontId="21" fillId="0" borderId="72" xfId="13" applyFont="1" applyBorder="1">
      <alignment vertical="center"/>
    </xf>
    <xf numFmtId="0" fontId="21" fillId="0" borderId="54" xfId="13" applyFont="1" applyBorder="1">
      <alignment vertical="center"/>
    </xf>
    <xf numFmtId="0" fontId="21" fillId="0" borderId="48" xfId="13" applyFont="1" applyBorder="1" applyAlignment="1">
      <alignment vertical="center" wrapText="1"/>
    </xf>
    <xf numFmtId="0" fontId="21" fillId="0" borderId="54" xfId="13" applyFont="1" applyBorder="1" applyAlignment="1">
      <alignment vertical="center" wrapText="1"/>
    </xf>
    <xf numFmtId="0" fontId="13" fillId="0" borderId="38" xfId="13" applyBorder="1" applyAlignment="1">
      <alignment horizontal="center" vertical="center"/>
    </xf>
    <xf numFmtId="0" fontId="13" fillId="0" borderId="29" xfId="13" applyBorder="1" applyAlignment="1">
      <alignment horizontal="center" vertical="center"/>
    </xf>
    <xf numFmtId="0" fontId="13" fillId="0" borderId="25" xfId="13" applyBorder="1" applyAlignment="1">
      <alignment horizontal="center" vertical="center"/>
    </xf>
    <xf numFmtId="0" fontId="13" fillId="0" borderId="43" xfId="13" applyBorder="1" applyAlignment="1">
      <alignment horizontal="center" vertical="center"/>
    </xf>
    <xf numFmtId="0" fontId="13" fillId="0" borderId="45" xfId="13" applyBorder="1" applyAlignment="1">
      <alignment horizontal="center" vertical="center" wrapText="1"/>
    </xf>
    <xf numFmtId="0" fontId="13" fillId="0" borderId="73" xfId="13" applyBorder="1" applyAlignment="1">
      <alignment horizontal="center" vertical="center" wrapText="1"/>
    </xf>
    <xf numFmtId="0" fontId="13" fillId="0" borderId="28" xfId="13" applyBorder="1" applyAlignment="1">
      <alignment horizontal="center" vertical="center" wrapText="1"/>
    </xf>
    <xf numFmtId="0" fontId="13" fillId="0" borderId="30" xfId="13" applyBorder="1" applyAlignment="1">
      <alignment horizontal="center" vertical="center"/>
    </xf>
    <xf numFmtId="0" fontId="13" fillId="0" borderId="33" xfId="13" applyBorder="1" applyAlignment="1">
      <alignment horizontal="center" vertical="center"/>
    </xf>
    <xf numFmtId="0" fontId="13" fillId="0" borderId="53" xfId="13" applyBorder="1" applyAlignment="1">
      <alignment horizontal="center" vertical="center" wrapText="1"/>
    </xf>
    <xf numFmtId="0" fontId="13" fillId="0" borderId="25" xfId="13" applyBorder="1" applyAlignment="1">
      <alignment horizontal="center" vertical="center" wrapText="1"/>
    </xf>
    <xf numFmtId="0" fontId="13" fillId="0" borderId="43" xfId="13" applyBorder="1" applyAlignment="1">
      <alignment horizontal="center" vertical="center" wrapText="1"/>
    </xf>
    <xf numFmtId="0" fontId="13" fillId="0" borderId="3" xfId="13" applyBorder="1" applyAlignment="1">
      <alignment horizontal="center" vertical="center"/>
    </xf>
    <xf numFmtId="0" fontId="13" fillId="0" borderId="27" xfId="13" applyBorder="1" applyAlignment="1">
      <alignment horizontal="center" vertical="center"/>
    </xf>
    <xf numFmtId="0" fontId="21" fillId="0" borderId="26" xfId="13" applyFont="1" applyBorder="1">
      <alignment vertical="center"/>
    </xf>
    <xf numFmtId="0" fontId="21" fillId="0" borderId="0" xfId="13" applyFont="1" applyBorder="1">
      <alignment vertical="center"/>
    </xf>
    <xf numFmtId="0" fontId="13" fillId="0" borderId="71" xfId="13" applyBorder="1" applyAlignment="1">
      <alignment horizontal="center" vertical="center"/>
    </xf>
    <xf numFmtId="0" fontId="13" fillId="0" borderId="26" xfId="13" applyBorder="1" applyAlignment="1">
      <alignment horizontal="center" vertical="center"/>
    </xf>
    <xf numFmtId="0" fontId="13" fillId="0" borderId="72" xfId="13" applyBorder="1" applyAlignment="1">
      <alignment horizontal="center" vertical="center"/>
    </xf>
    <xf numFmtId="0" fontId="21" fillId="0" borderId="0" xfId="13" applyFont="1" applyBorder="1" applyAlignment="1">
      <alignment vertical="center" wrapText="1"/>
    </xf>
  </cellXfs>
  <cellStyles count="16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桁区切り" xfId="7" builtinId="6"/>
    <cellStyle name="合計" xfId="8" xr:uid="{00000000-0005-0000-0000-000007000000}"/>
    <cellStyle name="場所" xfId="9" xr:uid="{00000000-0005-0000-0000-000008000000}"/>
    <cellStyle name="撤去" xfId="10" xr:uid="{00000000-0005-0000-0000-000009000000}"/>
    <cellStyle name="日付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_１３年度単価の改正２" xfId="14" xr:uid="{00000000-0005-0000-0000-00000E000000}"/>
    <cellStyle name="未定義" xfId="15" xr:uid="{00000000-0005-0000-0000-00000F000000}"/>
  </cellStyles>
  <dxfs count="4"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139682</xdr:colOff>
      <xdr:row>2</xdr:row>
      <xdr:rowOff>274588</xdr:rowOff>
    </xdr:from>
    <xdr:to>
      <xdr:col>0</xdr:col>
      <xdr:colOff>498033</xdr:colOff>
      <xdr:row>2</xdr:row>
      <xdr:rowOff>274589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E98F62-D512-4E42-8A65-5A275155449E}"/>
            </a:ext>
          </a:extLst>
        </xdr:cNvPr>
        <xdr:cNvCxnSpPr/>
      </xdr:nvCxnSpPr>
      <xdr:spPr>
        <a:xfrm>
          <a:off x="194927" y="734900"/>
          <a:ext cx="4857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170404</xdr:colOff>
      <xdr:row>2</xdr:row>
      <xdr:rowOff>275795</xdr:rowOff>
    </xdr:from>
    <xdr:to>
      <xdr:col>1</xdr:col>
      <xdr:colOff>415731</xdr:colOff>
      <xdr:row>2</xdr:row>
      <xdr:rowOff>275795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95870F8-F8F6-4C3C-8FE3-AAE972DBAC32}"/>
            </a:ext>
          </a:extLst>
        </xdr:cNvPr>
        <xdr:cNvCxnSpPr/>
      </xdr:nvCxnSpPr>
      <xdr:spPr>
        <a:xfrm>
          <a:off x="1120597" y="736107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1352550</xdr:colOff>
      <xdr:row>4</xdr:row>
      <xdr:rowOff>24765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D1DD6A6-3F74-42F9-B741-F3B9F83FC01F}"/>
            </a:ext>
          </a:extLst>
        </xdr:cNvPr>
        <xdr:cNvSpPr txBox="1"/>
      </xdr:nvSpPr>
      <xdr:spPr>
        <a:xfrm>
          <a:off x="1352550" y="853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97155</xdr:colOff>
      <xdr:row>4</xdr:row>
      <xdr:rowOff>95250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BAE538-F1F6-46CC-9C2F-F6B08F415F69}"/>
            </a:ext>
          </a:extLst>
        </xdr:cNvPr>
        <xdr:cNvSpPr txBox="1"/>
      </xdr:nvSpPr>
      <xdr:spPr>
        <a:xfrm>
          <a:off x="97155" y="923925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showZeros="0" view="pageBreakPreview" zoomScaleNormal="55" zoomScaleSheetLayoutView="100" workbookViewId="0">
      <selection activeCell="F11" sqref="F11"/>
    </sheetView>
  </sheetViews>
  <sheetFormatPr defaultColWidth="9" defaultRowHeight="13.2"/>
  <cols>
    <col min="1" max="1" width="11.109375" style="1" customWidth="1"/>
    <col min="2" max="2" width="12" style="1" customWidth="1"/>
    <col min="3" max="6" width="11.109375" style="1" customWidth="1"/>
    <col min="7" max="7" width="8.21875" style="1" customWidth="1"/>
    <col min="8" max="8" width="6.88671875" style="1" customWidth="1"/>
    <col min="9" max="9" width="9" style="1"/>
    <col min="10" max="10" width="32.88671875" style="1" customWidth="1"/>
    <col min="11" max="11" width="10.88671875" style="1" customWidth="1"/>
    <col min="12" max="16384" width="9" style="1"/>
  </cols>
  <sheetData>
    <row r="1" spans="1:15" ht="16.2">
      <c r="A1" s="37"/>
      <c r="G1" s="167"/>
      <c r="H1" s="164" t="str">
        <f>IF(工事番号="","№ 　　　        ","№ " &amp; 工事番号)</f>
        <v>№ 8-7</v>
      </c>
      <c r="J1" s="2" t="s">
        <v>15</v>
      </c>
      <c r="K1" s="213" t="s">
        <v>148</v>
      </c>
    </row>
    <row r="2" spans="1:15">
      <c r="A2" s="14" t="s">
        <v>19</v>
      </c>
      <c r="B2" s="14" t="s">
        <v>34</v>
      </c>
      <c r="C2" s="14" t="s">
        <v>20</v>
      </c>
      <c r="D2" s="14" t="s">
        <v>21</v>
      </c>
      <c r="E2" s="14" t="s">
        <v>22</v>
      </c>
      <c r="F2" s="14" t="s">
        <v>23</v>
      </c>
      <c r="G2" s="238" t="str">
        <f>年月</f>
        <v>令和 8 年 6 月</v>
      </c>
      <c r="H2" s="239"/>
      <c r="J2" s="2" t="s">
        <v>16</v>
      </c>
      <c r="K2" s="132" t="s">
        <v>149</v>
      </c>
    </row>
    <row r="3" spans="1:15" ht="54" customHeight="1">
      <c r="A3" s="2"/>
      <c r="B3" s="2"/>
      <c r="C3" s="2"/>
      <c r="D3" s="2"/>
      <c r="E3" s="2"/>
      <c r="F3" s="2"/>
      <c r="G3" s="240" t="s">
        <v>146</v>
      </c>
      <c r="H3" s="241"/>
    </row>
    <row r="4" spans="1:15">
      <c r="A4" s="3"/>
      <c r="B4" s="4"/>
      <c r="C4" s="4"/>
      <c r="D4" s="4"/>
      <c r="E4" s="4"/>
      <c r="F4" s="4"/>
      <c r="G4" s="4"/>
      <c r="H4" s="5"/>
      <c r="K4" s="166"/>
    </row>
    <row r="5" spans="1:15">
      <c r="A5" s="6"/>
      <c r="B5" s="7"/>
      <c r="C5" s="7"/>
      <c r="D5" s="7"/>
      <c r="E5" s="7"/>
      <c r="F5" s="7"/>
      <c r="G5" s="7"/>
      <c r="H5" s="8"/>
      <c r="J5" s="4"/>
      <c r="K5" s="4"/>
      <c r="L5" s="4"/>
      <c r="M5" s="4"/>
      <c r="N5" s="4"/>
      <c r="O5" s="4"/>
    </row>
    <row r="6" spans="1:15">
      <c r="A6" s="6"/>
      <c r="B6" s="7"/>
      <c r="C6" s="7"/>
      <c r="D6" s="7"/>
      <c r="E6" s="7"/>
      <c r="F6" s="7"/>
      <c r="G6" s="7"/>
      <c r="H6" s="8"/>
      <c r="J6" s="4"/>
      <c r="K6" s="4"/>
      <c r="L6" s="4"/>
      <c r="M6" s="4"/>
      <c r="N6" s="4"/>
      <c r="O6" s="4"/>
    </row>
    <row r="7" spans="1:15">
      <c r="A7" s="6"/>
      <c r="B7" s="7"/>
      <c r="C7" s="7"/>
      <c r="D7" s="7"/>
      <c r="E7" s="7"/>
      <c r="F7" s="7"/>
      <c r="G7" s="7"/>
      <c r="H7" s="8"/>
      <c r="J7" s="4"/>
      <c r="K7" s="4"/>
      <c r="L7" s="4"/>
      <c r="M7" s="4"/>
      <c r="N7" s="4"/>
      <c r="O7" s="4"/>
    </row>
    <row r="8" spans="1:15">
      <c r="A8" s="6"/>
      <c r="B8" s="7"/>
      <c r="C8" s="7"/>
      <c r="D8" s="7"/>
      <c r="E8" s="7"/>
      <c r="F8" s="7"/>
      <c r="G8" s="7"/>
      <c r="H8" s="8"/>
      <c r="J8" s="4"/>
      <c r="K8" s="4"/>
      <c r="L8" s="4"/>
      <c r="M8" s="4"/>
      <c r="N8" s="4"/>
      <c r="O8" s="4"/>
    </row>
    <row r="9" spans="1:15">
      <c r="A9" s="6"/>
      <c r="B9" s="7"/>
      <c r="C9" s="7"/>
      <c r="D9" s="7"/>
      <c r="E9" s="7"/>
      <c r="F9" s="7"/>
      <c r="G9" s="7"/>
      <c r="H9" s="8"/>
    </row>
    <row r="10" spans="1:15">
      <c r="A10" s="6"/>
      <c r="B10" s="7"/>
      <c r="C10" s="7"/>
      <c r="D10" s="7"/>
      <c r="E10" s="7"/>
      <c r="F10" s="7"/>
      <c r="G10" s="7"/>
      <c r="H10" s="8"/>
    </row>
    <row r="11" spans="1:15" ht="13.5" customHeight="1">
      <c r="A11" s="6"/>
      <c r="B11" s="7"/>
      <c r="C11" s="7"/>
      <c r="D11" s="7"/>
      <c r="E11" s="7"/>
      <c r="F11" s="7"/>
      <c r="G11" s="7"/>
      <c r="H11" s="8"/>
    </row>
    <row r="12" spans="1:15" ht="13.5" customHeight="1">
      <c r="A12" s="216" t="s">
        <v>5</v>
      </c>
      <c r="B12" s="217"/>
      <c r="C12" s="217"/>
      <c r="D12" s="217"/>
      <c r="E12" s="217"/>
      <c r="F12" s="217"/>
      <c r="G12" s="217"/>
      <c r="H12" s="218"/>
    </row>
    <row r="13" spans="1:15" ht="13.5" customHeight="1">
      <c r="A13" s="216"/>
      <c r="B13" s="217"/>
      <c r="C13" s="217"/>
      <c r="D13" s="217"/>
      <c r="E13" s="217"/>
      <c r="F13" s="217"/>
      <c r="G13" s="217"/>
      <c r="H13" s="218"/>
    </row>
    <row r="14" spans="1:15">
      <c r="A14" s="6"/>
      <c r="B14" s="7"/>
      <c r="C14" s="7"/>
      <c r="D14" s="7"/>
      <c r="E14" s="7"/>
      <c r="F14" s="7"/>
      <c r="G14" s="7"/>
      <c r="H14" s="8"/>
    </row>
    <row r="15" spans="1:15">
      <c r="A15" s="6"/>
      <c r="B15" s="7"/>
      <c r="C15" s="7"/>
      <c r="D15" s="7"/>
      <c r="E15" s="7"/>
      <c r="F15" s="7"/>
      <c r="G15" s="7"/>
      <c r="H15" s="8"/>
    </row>
    <row r="16" spans="1:15">
      <c r="A16" s="6"/>
      <c r="B16" s="7"/>
      <c r="C16" s="7"/>
      <c r="D16" s="7"/>
      <c r="E16" s="7"/>
      <c r="F16" s="7"/>
      <c r="G16" s="7"/>
      <c r="H16" s="8"/>
    </row>
    <row r="17" spans="1:11">
      <c r="A17" s="6"/>
      <c r="B17" s="7"/>
      <c r="C17" s="7"/>
      <c r="D17" s="7"/>
      <c r="E17" s="7"/>
      <c r="F17" s="7"/>
      <c r="G17" s="7"/>
      <c r="H17" s="8"/>
    </row>
    <row r="18" spans="1:11">
      <c r="A18" s="6"/>
      <c r="B18" s="7"/>
      <c r="C18" s="7"/>
      <c r="D18" s="7"/>
      <c r="E18" s="7"/>
      <c r="F18" s="7"/>
      <c r="G18" s="7"/>
      <c r="H18" s="8"/>
    </row>
    <row r="19" spans="1:11">
      <c r="A19" s="6"/>
      <c r="B19" s="7"/>
      <c r="C19" s="7"/>
      <c r="D19" s="7"/>
      <c r="E19" s="7"/>
      <c r="F19" s="7"/>
      <c r="G19" s="7"/>
      <c r="H19" s="8"/>
    </row>
    <row r="20" spans="1:11">
      <c r="A20" s="6"/>
      <c r="B20" s="7"/>
      <c r="C20" s="7"/>
      <c r="D20" s="7"/>
      <c r="E20" s="7"/>
      <c r="F20" s="7"/>
      <c r="G20" s="7"/>
      <c r="H20" s="8"/>
    </row>
    <row r="21" spans="1:11">
      <c r="A21" s="6"/>
      <c r="B21" s="7"/>
      <c r="C21" s="7"/>
      <c r="D21" s="7"/>
      <c r="E21" s="7"/>
      <c r="F21" s="7"/>
      <c r="G21" s="7"/>
      <c r="H21" s="8"/>
    </row>
    <row r="22" spans="1:11" ht="17.25" customHeight="1">
      <c r="A22" s="229" t="s">
        <v>6</v>
      </c>
      <c r="B22" s="230"/>
      <c r="C22" s="242" t="s">
        <v>150</v>
      </c>
      <c r="D22" s="242"/>
      <c r="E22" s="242"/>
      <c r="F22" s="242"/>
      <c r="G22" s="242"/>
      <c r="H22" s="8"/>
    </row>
    <row r="23" spans="1:11" ht="17.25" customHeight="1">
      <c r="A23" s="6"/>
      <c r="B23" s="7"/>
      <c r="C23" s="242"/>
      <c r="D23" s="242"/>
      <c r="E23" s="242"/>
      <c r="F23" s="242"/>
      <c r="G23" s="242"/>
      <c r="H23" s="27"/>
      <c r="I23" s="9"/>
    </row>
    <row r="24" spans="1:11" ht="13.5" customHeight="1">
      <c r="A24" s="6"/>
      <c r="B24" s="7"/>
      <c r="C24" s="242"/>
      <c r="D24" s="242"/>
      <c r="E24" s="242"/>
      <c r="F24" s="242"/>
      <c r="G24" s="242"/>
      <c r="H24" s="8"/>
    </row>
    <row r="25" spans="1:11" ht="3.75" customHeight="1">
      <c r="A25" s="6"/>
      <c r="B25" s="7"/>
      <c r="C25" s="242"/>
      <c r="D25" s="242"/>
      <c r="E25" s="242"/>
      <c r="F25" s="242"/>
      <c r="G25" s="242"/>
      <c r="H25" s="8"/>
    </row>
    <row r="26" spans="1:11" ht="9.75" customHeight="1">
      <c r="A26" s="6"/>
      <c r="B26" s="7"/>
      <c r="C26" s="157"/>
      <c r="D26" s="157"/>
      <c r="E26" s="157"/>
      <c r="F26" s="157"/>
      <c r="G26" s="157"/>
      <c r="H26" s="8"/>
    </row>
    <row r="27" spans="1:11">
      <c r="A27" s="6"/>
      <c r="B27" s="7"/>
      <c r="C27" s="7"/>
      <c r="D27" s="7"/>
      <c r="E27" s="7"/>
      <c r="F27" s="7"/>
      <c r="G27" s="7"/>
      <c r="H27" s="8"/>
    </row>
    <row r="28" spans="1:11" ht="16.2">
      <c r="A28" s="229" t="s">
        <v>7</v>
      </c>
      <c r="B28" s="230"/>
      <c r="C28" s="237" t="s">
        <v>205</v>
      </c>
      <c r="D28" s="237"/>
      <c r="E28" s="237"/>
      <c r="F28" s="237"/>
      <c r="G28" s="237"/>
      <c r="H28" s="8"/>
    </row>
    <row r="29" spans="1:11" ht="16.2">
      <c r="A29" s="35"/>
      <c r="B29" s="36"/>
      <c r="C29" s="237"/>
      <c r="D29" s="237"/>
      <c r="E29" s="237"/>
      <c r="F29" s="237"/>
      <c r="G29" s="237"/>
      <c r="H29" s="8"/>
    </row>
    <row r="30" spans="1:11" ht="16.2">
      <c r="A30" s="6"/>
      <c r="B30" s="7"/>
      <c r="C30" s="7"/>
      <c r="D30" s="7"/>
      <c r="E30" s="7"/>
      <c r="F30" s="33"/>
      <c r="G30" s="33" t="str">
        <f ca="1">IF(OR(工事場所箇所数=0,工事場所箇所数=1),"","ほか " &amp; 工事場所箇所数 -1 &amp;" か所")</f>
        <v>ほか 8 か所</v>
      </c>
      <c r="H30" s="29"/>
      <c r="I30" s="3"/>
      <c r="J30" s="2" t="s">
        <v>25</v>
      </c>
      <c r="K30" s="131">
        <f ca="1">SUM(K31:K59)</f>
        <v>9</v>
      </c>
    </row>
    <row r="31" spans="1:11">
      <c r="A31" s="6"/>
      <c r="B31" s="7"/>
      <c r="C31" s="7"/>
      <c r="D31" s="7"/>
      <c r="E31" s="7"/>
      <c r="F31" s="7"/>
      <c r="G31" s="7"/>
      <c r="H31" s="8"/>
      <c r="J31" s="2" t="s">
        <v>111</v>
      </c>
      <c r="K31" s="2">
        <f ca="1">IF(ISERROR(INDIRECT(J31)),0,INDIRECT(J31))</f>
        <v>0</v>
      </c>
    </row>
    <row r="32" spans="1:11">
      <c r="A32" s="6"/>
      <c r="B32" s="7"/>
      <c r="C32" s="7"/>
      <c r="D32" s="7"/>
      <c r="E32" s="7"/>
      <c r="F32" s="7"/>
      <c r="G32" s="7"/>
      <c r="H32" s="8"/>
      <c r="J32" s="2" t="s">
        <v>112</v>
      </c>
      <c r="K32" s="2">
        <f t="shared" ref="K32:K57" ca="1" si="0">IF(ISERROR(INDIRECT(J32)),0,INDIRECT(J32))</f>
        <v>0</v>
      </c>
    </row>
    <row r="33" spans="1:11" ht="17.25" customHeight="1">
      <c r="A33" s="229" t="s">
        <v>12</v>
      </c>
      <c r="B33" s="230"/>
      <c r="C33" s="237" t="s">
        <v>151</v>
      </c>
      <c r="D33" s="237"/>
      <c r="E33" s="237"/>
      <c r="F33" s="237"/>
      <c r="G33" s="237"/>
      <c r="H33" s="159"/>
      <c r="J33" s="2" t="s">
        <v>113</v>
      </c>
      <c r="K33" s="2">
        <f t="shared" ca="1" si="0"/>
        <v>0</v>
      </c>
    </row>
    <row r="34" spans="1:11" ht="18.75" customHeight="1">
      <c r="A34" s="6"/>
      <c r="B34" s="7"/>
      <c r="C34" s="237"/>
      <c r="D34" s="237"/>
      <c r="E34" s="237"/>
      <c r="F34" s="237"/>
      <c r="G34" s="237"/>
      <c r="H34" s="159"/>
      <c r="J34" s="2" t="s">
        <v>114</v>
      </c>
      <c r="K34" s="2">
        <f t="shared" ca="1" si="0"/>
        <v>0</v>
      </c>
    </row>
    <row r="35" spans="1:11" ht="13.5" customHeight="1">
      <c r="A35" s="6"/>
      <c r="B35" s="7"/>
      <c r="C35" s="156"/>
      <c r="D35" s="156"/>
      <c r="E35" s="156"/>
      <c r="F35" s="156"/>
      <c r="G35" s="156"/>
      <c r="H35" s="159"/>
      <c r="J35" s="2" t="s">
        <v>115</v>
      </c>
      <c r="K35" s="2">
        <f t="shared" ca="1" si="0"/>
        <v>0</v>
      </c>
    </row>
    <row r="36" spans="1:11">
      <c r="A36" s="6"/>
      <c r="B36" s="7"/>
      <c r="C36" s="7"/>
      <c r="D36" s="7"/>
      <c r="E36" s="7"/>
      <c r="F36" s="7"/>
      <c r="G36" s="7"/>
      <c r="H36" s="8"/>
      <c r="J36" s="2" t="s">
        <v>116</v>
      </c>
      <c r="K36" s="2">
        <f t="shared" ca="1" si="0"/>
        <v>0</v>
      </c>
    </row>
    <row r="37" spans="1:11" ht="16.2">
      <c r="A37" s="229" t="s">
        <v>147</v>
      </c>
      <c r="B37" s="230"/>
      <c r="C37" s="228" t="s">
        <v>152</v>
      </c>
      <c r="D37" s="228"/>
      <c r="E37" s="228"/>
      <c r="F37" s="228"/>
      <c r="G37" s="155"/>
      <c r="H37" s="8"/>
      <c r="J37" s="2" t="s">
        <v>117</v>
      </c>
      <c r="K37" s="2">
        <f t="shared" ca="1" si="0"/>
        <v>0</v>
      </c>
    </row>
    <row r="38" spans="1:11">
      <c r="A38" s="6"/>
      <c r="B38" s="7"/>
      <c r="C38" s="7"/>
      <c r="D38" s="7"/>
      <c r="E38" s="7"/>
      <c r="F38" s="7"/>
      <c r="G38" s="7"/>
      <c r="H38" s="8"/>
      <c r="J38" s="2" t="s">
        <v>118</v>
      </c>
      <c r="K38" s="2">
        <f t="shared" ca="1" si="0"/>
        <v>0</v>
      </c>
    </row>
    <row r="39" spans="1:11">
      <c r="A39" s="6"/>
      <c r="B39" s="7"/>
      <c r="C39" s="7"/>
      <c r="D39" s="7"/>
      <c r="E39" s="7"/>
      <c r="F39" s="7"/>
      <c r="G39" s="7"/>
      <c r="H39" s="8"/>
      <c r="J39" s="2" t="s">
        <v>138</v>
      </c>
      <c r="K39" s="2">
        <f t="shared" ca="1" si="0"/>
        <v>0</v>
      </c>
    </row>
    <row r="40" spans="1:11" ht="16.2">
      <c r="A40" s="229" t="s">
        <v>13</v>
      </c>
      <c r="B40" s="230"/>
      <c r="C40" s="228" t="s">
        <v>153</v>
      </c>
      <c r="D40" s="228"/>
      <c r="E40" s="228"/>
      <c r="F40" s="228"/>
      <c r="G40" s="155"/>
      <c r="H40" s="8"/>
      <c r="J40" s="2" t="s">
        <v>119</v>
      </c>
      <c r="K40" s="2">
        <f t="shared" ca="1" si="0"/>
        <v>0</v>
      </c>
    </row>
    <row r="41" spans="1:11">
      <c r="A41" s="6"/>
      <c r="B41" s="7"/>
      <c r="C41" s="7"/>
      <c r="D41" s="7"/>
      <c r="E41" s="7"/>
      <c r="F41" s="7"/>
      <c r="G41" s="7"/>
      <c r="H41" s="8"/>
      <c r="J41" s="2" t="s">
        <v>120</v>
      </c>
      <c r="K41" s="2">
        <f t="shared" ca="1" si="0"/>
        <v>0</v>
      </c>
    </row>
    <row r="42" spans="1:11" ht="13.5" customHeight="1">
      <c r="A42" s="6"/>
      <c r="B42" s="7"/>
      <c r="C42" s="7"/>
      <c r="D42" s="7"/>
      <c r="E42" s="7"/>
      <c r="F42" s="7"/>
      <c r="G42" s="7"/>
      <c r="H42" s="8"/>
      <c r="J42" s="2" t="s">
        <v>121</v>
      </c>
      <c r="K42" s="2">
        <f t="shared" ca="1" si="0"/>
        <v>0</v>
      </c>
    </row>
    <row r="43" spans="1:11" ht="7.5" customHeight="1">
      <c r="A43" s="6"/>
      <c r="B43" s="7"/>
      <c r="C43" s="7"/>
      <c r="D43" s="7"/>
      <c r="E43" s="7"/>
      <c r="F43" s="7"/>
      <c r="G43" s="7"/>
      <c r="H43" s="8"/>
      <c r="J43" s="2" t="s">
        <v>122</v>
      </c>
      <c r="K43" s="2">
        <f t="shared" ca="1" si="0"/>
        <v>0</v>
      </c>
    </row>
    <row r="44" spans="1:11">
      <c r="A44" s="6"/>
      <c r="B44" s="7"/>
      <c r="C44" s="7"/>
      <c r="D44" s="7"/>
      <c r="E44" s="7"/>
      <c r="F44" s="7"/>
      <c r="G44" s="7"/>
      <c r="H44" s="8"/>
      <c r="J44" s="2" t="s">
        <v>123</v>
      </c>
      <c r="K44" s="2">
        <f t="shared" ca="1" si="0"/>
        <v>0</v>
      </c>
    </row>
    <row r="45" spans="1:11">
      <c r="A45" s="6"/>
      <c r="B45" s="7"/>
      <c r="C45" s="7"/>
      <c r="D45" s="7"/>
      <c r="E45" s="7"/>
      <c r="F45" s="7"/>
      <c r="G45" s="7"/>
      <c r="H45" s="8"/>
      <c r="J45" s="2" t="s">
        <v>124</v>
      </c>
      <c r="K45" s="2">
        <f t="shared" ca="1" si="0"/>
        <v>0</v>
      </c>
    </row>
    <row r="46" spans="1:11" ht="13.5" customHeight="1">
      <c r="A46" s="219" t="s">
        <v>154</v>
      </c>
      <c r="B46" s="220"/>
      <c r="C46" s="220"/>
      <c r="D46" s="220"/>
      <c r="E46" s="220"/>
      <c r="F46" s="220"/>
      <c r="G46" s="220"/>
      <c r="H46" s="221"/>
      <c r="J46" s="2" t="s">
        <v>125</v>
      </c>
      <c r="K46" s="2">
        <f t="shared" ca="1" si="0"/>
        <v>0</v>
      </c>
    </row>
    <row r="47" spans="1:11" ht="13.5" customHeight="1">
      <c r="A47" s="219"/>
      <c r="B47" s="220"/>
      <c r="C47" s="220"/>
      <c r="D47" s="220"/>
      <c r="E47" s="220"/>
      <c r="F47" s="220"/>
      <c r="G47" s="220"/>
      <c r="H47" s="221"/>
      <c r="J47" s="2" t="s">
        <v>126</v>
      </c>
      <c r="K47" s="2">
        <f t="shared" ca="1" si="0"/>
        <v>0</v>
      </c>
    </row>
    <row r="48" spans="1:11">
      <c r="A48" s="6"/>
      <c r="B48" s="7"/>
      <c r="C48" s="7"/>
      <c r="D48" s="7"/>
      <c r="E48" s="7"/>
      <c r="F48" s="7"/>
      <c r="G48" s="7"/>
      <c r="H48" s="8"/>
      <c r="J48" s="2" t="s">
        <v>127</v>
      </c>
      <c r="K48" s="2">
        <f t="shared" ca="1" si="0"/>
        <v>0</v>
      </c>
    </row>
    <row r="49" spans="1:15">
      <c r="A49" s="6"/>
      <c r="B49" s="7"/>
      <c r="C49" s="7"/>
      <c r="D49" s="7"/>
      <c r="E49" s="7"/>
      <c r="F49" s="7"/>
      <c r="G49" s="7"/>
      <c r="H49" s="8"/>
      <c r="J49" s="2" t="s">
        <v>128</v>
      </c>
      <c r="K49" s="2">
        <f t="shared" ca="1" si="0"/>
        <v>0</v>
      </c>
    </row>
    <row r="50" spans="1:15">
      <c r="A50" s="6"/>
      <c r="B50" s="7"/>
      <c r="C50" s="7"/>
      <c r="D50" s="7"/>
      <c r="E50" s="7"/>
      <c r="F50" s="7"/>
      <c r="G50" s="7"/>
      <c r="H50" s="8"/>
      <c r="J50" s="2" t="s">
        <v>129</v>
      </c>
      <c r="K50" s="2">
        <f t="shared" ca="1" si="0"/>
        <v>0</v>
      </c>
    </row>
    <row r="51" spans="1:15">
      <c r="A51" s="6"/>
      <c r="B51" s="7"/>
      <c r="C51" s="7"/>
      <c r="D51" s="7"/>
      <c r="E51" s="7"/>
      <c r="F51" s="7"/>
      <c r="G51" s="7"/>
      <c r="H51" s="8"/>
      <c r="J51" s="2" t="s">
        <v>130</v>
      </c>
      <c r="K51" s="2">
        <f t="shared" ca="1" si="0"/>
        <v>9</v>
      </c>
    </row>
    <row r="52" spans="1:15">
      <c r="A52" s="6"/>
      <c r="B52" s="7"/>
      <c r="C52" s="7"/>
      <c r="D52" s="7"/>
      <c r="E52" s="7"/>
      <c r="F52" s="7"/>
      <c r="G52" s="7"/>
      <c r="H52" s="8"/>
      <c r="J52" s="2" t="s">
        <v>131</v>
      </c>
      <c r="K52" s="2">
        <f t="shared" ca="1" si="0"/>
        <v>0</v>
      </c>
    </row>
    <row r="53" spans="1:15">
      <c r="A53" s="6"/>
      <c r="B53" s="7"/>
      <c r="C53" s="7"/>
      <c r="D53" s="7"/>
      <c r="E53" s="7"/>
      <c r="F53" s="7"/>
      <c r="G53" s="7"/>
      <c r="H53" s="8"/>
      <c r="J53" s="2" t="s">
        <v>132</v>
      </c>
      <c r="K53" s="2">
        <f t="shared" ca="1" si="0"/>
        <v>0</v>
      </c>
    </row>
    <row r="54" spans="1:15">
      <c r="A54" s="10"/>
      <c r="B54" s="11"/>
      <c r="C54" s="11"/>
      <c r="D54" s="11"/>
      <c r="E54" s="11"/>
      <c r="F54" s="11"/>
      <c r="G54" s="11"/>
      <c r="H54" s="12"/>
      <c r="J54" s="2" t="s">
        <v>133</v>
      </c>
      <c r="K54" s="2">
        <f t="shared" ca="1" si="0"/>
        <v>0</v>
      </c>
    </row>
    <row r="55" spans="1:15" ht="21.75" customHeight="1">
      <c r="A55" s="13"/>
      <c r="B55" s="13"/>
      <c r="C55" s="13"/>
      <c r="D55" s="13"/>
      <c r="E55" s="13"/>
      <c r="F55" s="13"/>
      <c r="G55" s="13"/>
      <c r="H55" s="13"/>
      <c r="J55" s="2" t="s">
        <v>134</v>
      </c>
      <c r="K55" s="2">
        <f t="shared" ca="1" si="0"/>
        <v>0</v>
      </c>
    </row>
    <row r="56" spans="1:15" ht="33" customHeight="1">
      <c r="A56" s="24" t="s">
        <v>29</v>
      </c>
      <c r="B56" s="25"/>
      <c r="C56" s="25"/>
      <c r="D56" s="25"/>
      <c r="E56" s="25"/>
      <c r="F56" s="25"/>
      <c r="G56" s="25"/>
      <c r="H56" s="26"/>
      <c r="J56" s="2" t="s">
        <v>135</v>
      </c>
      <c r="K56" s="2">
        <f t="shared" ca="1" si="0"/>
        <v>0</v>
      </c>
    </row>
    <row r="57" spans="1:15" ht="33" customHeight="1">
      <c r="A57" s="222" t="s">
        <v>14</v>
      </c>
      <c r="B57" s="223"/>
      <c r="C57" s="223"/>
      <c r="D57" s="223"/>
      <c r="E57" s="223"/>
      <c r="F57" s="223"/>
      <c r="G57" s="223"/>
      <c r="H57" s="224"/>
      <c r="J57" s="2" t="s">
        <v>136</v>
      </c>
      <c r="K57" s="2">
        <f t="shared" ca="1" si="0"/>
        <v>0</v>
      </c>
      <c r="L57" s="4"/>
      <c r="M57" s="4"/>
      <c r="N57" s="4"/>
      <c r="O57" s="4"/>
    </row>
    <row r="58" spans="1:15" s="13" customFormat="1" ht="33" customHeight="1">
      <c r="A58" s="225" t="s">
        <v>206</v>
      </c>
      <c r="B58" s="226"/>
      <c r="C58" s="226"/>
      <c r="D58" s="226"/>
      <c r="E58" s="226"/>
      <c r="F58" s="226"/>
      <c r="G58" s="226"/>
      <c r="H58" s="227"/>
      <c r="J58" s="193" t="s">
        <v>137</v>
      </c>
      <c r="K58" s="193">
        <f ca="1">IF(ISERROR(INDIRECT(J58)),0,INDIRECT(J58))</f>
        <v>0</v>
      </c>
      <c r="L58" s="7"/>
      <c r="M58" s="7"/>
      <c r="N58" s="7"/>
      <c r="O58" s="7"/>
    </row>
    <row r="59" spans="1:15" ht="33" customHeight="1">
      <c r="A59" s="234" t="s">
        <v>17</v>
      </c>
      <c r="B59" s="235"/>
      <c r="C59" s="235"/>
      <c r="D59" s="235"/>
      <c r="E59" s="235"/>
      <c r="F59" s="235"/>
      <c r="G59" s="235"/>
      <c r="H59" s="236"/>
      <c r="J59" s="2" t="s">
        <v>143</v>
      </c>
      <c r="K59" s="2">
        <f ca="1">IF(ISERROR(INDIRECT(J59)),0,INDIRECT(J59))</f>
        <v>0</v>
      </c>
      <c r="L59" s="4"/>
      <c r="M59" s="4"/>
      <c r="N59" s="4"/>
      <c r="O59" s="4"/>
    </row>
    <row r="60" spans="1:15" s="13" customFormat="1" ht="33" customHeight="1">
      <c r="A60" s="225" t="s">
        <v>207</v>
      </c>
      <c r="B60" s="226"/>
      <c r="C60" s="226"/>
      <c r="D60" s="226"/>
      <c r="E60" s="226"/>
      <c r="F60" s="226"/>
      <c r="G60" s="226"/>
      <c r="H60" s="227"/>
      <c r="J60" s="7"/>
      <c r="K60" s="7"/>
      <c r="L60" s="7"/>
      <c r="M60" s="7"/>
      <c r="N60" s="7"/>
      <c r="O60" s="7"/>
    </row>
    <row r="61" spans="1:15" ht="33" customHeight="1">
      <c r="A61" s="222" t="s">
        <v>18</v>
      </c>
      <c r="B61" s="223"/>
      <c r="C61" s="223"/>
      <c r="D61" s="223"/>
      <c r="E61" s="223"/>
      <c r="F61" s="223"/>
      <c r="G61" s="223"/>
      <c r="H61" s="224"/>
      <c r="J61" s="4"/>
      <c r="K61" s="4"/>
      <c r="L61" s="4"/>
      <c r="M61" s="4"/>
      <c r="N61" s="4"/>
      <c r="O61" s="4"/>
    </row>
    <row r="62" spans="1:15" s="13" customFormat="1" ht="33" customHeight="1">
      <c r="A62" s="225" t="s">
        <v>155</v>
      </c>
      <c r="B62" s="226"/>
      <c r="C62" s="226"/>
      <c r="D62" s="226"/>
      <c r="E62" s="226"/>
      <c r="F62" s="226"/>
      <c r="G62" s="226"/>
      <c r="H62" s="227"/>
      <c r="J62" s="7"/>
      <c r="K62" s="7"/>
      <c r="L62" s="7"/>
      <c r="M62" s="7"/>
      <c r="N62" s="7"/>
      <c r="O62" s="7"/>
    </row>
    <row r="63" spans="1:15" ht="33" customHeight="1">
      <c r="A63" s="231" t="s">
        <v>9</v>
      </c>
      <c r="B63" s="232"/>
      <c r="C63" s="232"/>
      <c r="D63" s="232"/>
      <c r="E63" s="232"/>
      <c r="F63" s="232"/>
      <c r="G63" s="232"/>
      <c r="H63" s="233"/>
    </row>
    <row r="64" spans="1:15" ht="33" customHeight="1">
      <c r="A64" s="15" t="s">
        <v>10</v>
      </c>
      <c r="B64" s="16"/>
      <c r="C64" s="16"/>
      <c r="D64" s="16"/>
      <c r="E64" s="16"/>
      <c r="F64" s="16"/>
      <c r="G64" s="16"/>
      <c r="H64" s="17"/>
    </row>
    <row r="65" spans="1:10" ht="33" customHeight="1">
      <c r="A65" s="18" t="s">
        <v>24</v>
      </c>
      <c r="B65" s="16"/>
      <c r="C65" s="16"/>
      <c r="D65" s="16"/>
      <c r="E65" s="16"/>
      <c r="F65" s="16"/>
      <c r="G65" s="16"/>
      <c r="H65" s="17"/>
    </row>
    <row r="66" spans="1:10" ht="33" customHeight="1">
      <c r="A66" s="15" t="s">
        <v>11</v>
      </c>
      <c r="B66" s="16"/>
      <c r="C66" s="16"/>
      <c r="D66" s="16"/>
      <c r="E66" s="16"/>
      <c r="F66" s="16"/>
      <c r="G66" s="16"/>
      <c r="H66" s="17"/>
    </row>
    <row r="67" spans="1:10" ht="33" customHeight="1">
      <c r="A67" s="30" t="s">
        <v>30</v>
      </c>
      <c r="B67" s="31"/>
      <c r="C67" s="31"/>
      <c r="D67" s="31"/>
      <c r="E67" s="32"/>
      <c r="F67" s="16"/>
      <c r="G67" s="16"/>
      <c r="H67" s="17"/>
      <c r="J67" s="19"/>
    </row>
    <row r="68" spans="1:10" ht="33" customHeight="1">
      <c r="A68" s="34" t="s">
        <v>28</v>
      </c>
      <c r="B68" s="215">
        <f xml:space="preserve"> 設計書!合計</f>
        <v>0</v>
      </c>
      <c r="C68" s="215"/>
      <c r="D68" s="215"/>
      <c r="E68" s="215"/>
      <c r="F68" s="16"/>
      <c r="G68" s="16"/>
      <c r="H68" s="17"/>
    </row>
    <row r="69" spans="1:10" ht="33" customHeight="1">
      <c r="A69" s="20"/>
      <c r="B69" s="16"/>
      <c r="C69" s="16"/>
      <c r="D69" s="16"/>
      <c r="E69" s="16"/>
      <c r="F69" s="16"/>
      <c r="G69" s="16"/>
      <c r="H69" s="17"/>
    </row>
    <row r="70" spans="1:10" ht="33" customHeight="1">
      <c r="A70" s="20"/>
      <c r="B70" s="16"/>
      <c r="C70" s="16"/>
      <c r="D70" s="16"/>
      <c r="E70" s="16"/>
      <c r="F70" s="16"/>
      <c r="G70" s="16"/>
      <c r="H70" s="17"/>
    </row>
    <row r="71" spans="1:10" ht="33" customHeight="1">
      <c r="A71" s="20"/>
      <c r="B71" s="16"/>
      <c r="C71" s="16"/>
      <c r="D71" s="16"/>
      <c r="E71" s="16"/>
      <c r="F71" s="16"/>
      <c r="G71" s="16"/>
      <c r="H71" s="17"/>
    </row>
    <row r="72" spans="1:10" ht="33" customHeight="1">
      <c r="A72" s="20"/>
      <c r="B72" s="16"/>
      <c r="C72" s="16"/>
      <c r="D72" s="16"/>
      <c r="E72" s="16"/>
      <c r="F72" s="16"/>
      <c r="G72" s="16"/>
      <c r="H72" s="17"/>
    </row>
    <row r="73" spans="1:10" ht="33" customHeight="1">
      <c r="A73" s="20"/>
      <c r="B73" s="16"/>
      <c r="C73" s="16"/>
      <c r="D73" s="16"/>
      <c r="E73" s="16"/>
      <c r="F73" s="16"/>
      <c r="G73" s="16"/>
      <c r="H73" s="17"/>
    </row>
    <row r="74" spans="1:10" ht="33" customHeight="1">
      <c r="A74" s="20"/>
      <c r="B74" s="16"/>
      <c r="C74" s="16"/>
      <c r="D74" s="16"/>
      <c r="E74" s="16"/>
      <c r="F74" s="16"/>
      <c r="G74" s="16"/>
      <c r="H74" s="17"/>
    </row>
    <row r="75" spans="1:10" ht="33" customHeight="1">
      <c r="A75" s="20"/>
      <c r="B75" s="16"/>
      <c r="C75" s="16"/>
      <c r="D75" s="16"/>
      <c r="E75" s="16"/>
      <c r="F75" s="16"/>
      <c r="G75" s="16"/>
      <c r="H75" s="17"/>
    </row>
    <row r="76" spans="1:10" ht="33" customHeight="1">
      <c r="A76" s="20"/>
      <c r="B76" s="16"/>
      <c r="C76" s="16"/>
      <c r="D76" s="16"/>
      <c r="E76" s="16"/>
      <c r="F76" s="16"/>
      <c r="G76" s="16"/>
      <c r="H76" s="17"/>
    </row>
    <row r="77" spans="1:10" ht="33" customHeight="1">
      <c r="A77" s="20"/>
      <c r="B77" s="16"/>
      <c r="C77" s="16"/>
      <c r="D77" s="16"/>
      <c r="E77" s="16"/>
      <c r="F77" s="16"/>
      <c r="G77" s="16"/>
      <c r="H77" s="17"/>
    </row>
    <row r="78" spans="1:10" ht="33" customHeight="1">
      <c r="A78" s="21"/>
      <c r="B78" s="22"/>
      <c r="C78" s="22"/>
      <c r="D78" s="22"/>
      <c r="E78" s="22"/>
      <c r="F78" s="22"/>
      <c r="G78" s="22"/>
      <c r="H78" s="23"/>
    </row>
    <row r="79" spans="1:10">
      <c r="A79" s="13"/>
      <c r="B79" s="13"/>
      <c r="C79" s="13"/>
      <c r="D79" s="13"/>
      <c r="E79" s="13"/>
      <c r="F79" s="13"/>
      <c r="G79" s="13"/>
      <c r="H79" s="13"/>
    </row>
  </sheetData>
  <mergeCells count="22">
    <mergeCell ref="A22:B22"/>
    <mergeCell ref="A57:H57"/>
    <mergeCell ref="G2:H2"/>
    <mergeCell ref="G3:H3"/>
    <mergeCell ref="C22:G25"/>
    <mergeCell ref="C37:F37"/>
    <mergeCell ref="B68:E68"/>
    <mergeCell ref="A12:H13"/>
    <mergeCell ref="A46:H47"/>
    <mergeCell ref="A61:H61"/>
    <mergeCell ref="A60:H60"/>
    <mergeCell ref="A58:H58"/>
    <mergeCell ref="C40:F40"/>
    <mergeCell ref="A33:B33"/>
    <mergeCell ref="A63:H63"/>
    <mergeCell ref="A59:H59"/>
    <mergeCell ref="A62:H62"/>
    <mergeCell ref="C28:G29"/>
    <mergeCell ref="C33:G34"/>
    <mergeCell ref="A37:B37"/>
    <mergeCell ref="A40:B40"/>
    <mergeCell ref="A28:B28"/>
  </mergeCells>
  <phoneticPr fontId="2"/>
  <pageMargins left="1.1023622047244095" right="0.51181102362204722" top="0.82677165354330717" bottom="0.59055118110236227" header="0.51181102362204722" footer="0.51181102362204722"/>
  <pageSetup paperSize="9" fitToWidth="0" fitToHeight="2" orientation="portrait" r:id="rId1"/>
  <headerFooter alignWithMargins="0"/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showZeros="0" view="pageBreakPreview" topLeftCell="A4" zoomScale="115" zoomScaleNormal="100" zoomScaleSheetLayoutView="115" workbookViewId="0">
      <selection activeCell="F11" sqref="F11"/>
    </sheetView>
  </sheetViews>
  <sheetFormatPr defaultColWidth="9" defaultRowHeight="13.2"/>
  <cols>
    <col min="1" max="1" width="11.6640625" style="1" customWidth="1"/>
    <col min="2" max="2" width="10.6640625" style="1" customWidth="1"/>
    <col min="3" max="4" width="9.6640625" style="1" customWidth="1"/>
    <col min="5" max="5" width="9" style="1"/>
    <col min="6" max="6" width="8.6640625" style="1" customWidth="1"/>
    <col min="7" max="7" width="8.44140625" style="1" customWidth="1"/>
    <col min="8" max="8" width="8.21875" style="1" customWidth="1"/>
    <col min="9" max="9" width="6.88671875" style="1" customWidth="1"/>
    <col min="10" max="10" width="9" style="1"/>
    <col min="11" max="11" width="13.88671875" style="1" bestFit="1" customWidth="1"/>
    <col min="12" max="16384" width="9" style="1"/>
  </cols>
  <sheetData>
    <row r="1" spans="1:16" ht="17.25" customHeight="1">
      <c r="A1" s="158"/>
      <c r="H1" s="168"/>
      <c r="I1" s="165" t="str">
        <f>表紙等_署用!H1</f>
        <v>№ 8-7</v>
      </c>
    </row>
    <row r="2" spans="1:16">
      <c r="A2" s="14" t="s">
        <v>0</v>
      </c>
      <c r="B2" s="14" t="s">
        <v>1</v>
      </c>
      <c r="C2" s="14" t="s">
        <v>2</v>
      </c>
      <c r="D2" s="14" t="s">
        <v>31</v>
      </c>
      <c r="E2" s="14" t="s">
        <v>3</v>
      </c>
      <c r="F2" s="14" t="s">
        <v>4</v>
      </c>
      <c r="G2" s="14" t="s">
        <v>140</v>
      </c>
      <c r="H2" s="243" t="str">
        <f xml:space="preserve"> 表紙等_署用!G2</f>
        <v>令和 8 年 6 月</v>
      </c>
      <c r="I2" s="244"/>
    </row>
    <row r="3" spans="1:16" ht="54" customHeight="1">
      <c r="A3" s="2"/>
      <c r="B3" s="2"/>
      <c r="C3" s="2"/>
      <c r="D3" s="2"/>
      <c r="E3" s="2"/>
      <c r="F3" s="2"/>
      <c r="G3" s="2"/>
      <c r="H3" s="240" t="s">
        <v>146</v>
      </c>
      <c r="I3" s="241"/>
    </row>
    <row r="4" spans="1:16">
      <c r="A4" s="3"/>
      <c r="B4" s="4"/>
      <c r="C4" s="4"/>
      <c r="D4" s="4"/>
      <c r="E4" s="4"/>
      <c r="F4" s="4"/>
      <c r="G4" s="4"/>
      <c r="H4" s="4"/>
      <c r="I4" s="5"/>
    </row>
    <row r="5" spans="1:16">
      <c r="A5" s="6"/>
      <c r="B5" s="7"/>
      <c r="C5" s="7"/>
      <c r="D5" s="7"/>
      <c r="E5" s="7"/>
      <c r="F5" s="7"/>
      <c r="G5" s="7"/>
      <c r="H5" s="7"/>
      <c r="I5" s="8"/>
      <c r="K5" s="4"/>
      <c r="L5" s="4"/>
      <c r="M5" s="4"/>
      <c r="N5" s="4"/>
      <c r="O5" s="4"/>
      <c r="P5" s="4"/>
    </row>
    <row r="6" spans="1:16">
      <c r="A6" s="6"/>
      <c r="B6" s="7"/>
      <c r="C6" s="7"/>
      <c r="D6" s="7"/>
      <c r="E6" s="7"/>
      <c r="F6" s="7"/>
      <c r="G6" s="7"/>
      <c r="H6" s="7"/>
      <c r="I6" s="8"/>
      <c r="K6" s="4"/>
      <c r="L6" s="4"/>
      <c r="M6" s="4"/>
      <c r="N6" s="4"/>
      <c r="O6" s="4"/>
      <c r="P6" s="4"/>
    </row>
    <row r="7" spans="1:16">
      <c r="A7" s="6"/>
      <c r="B7" s="7"/>
      <c r="C7" s="7"/>
      <c r="D7" s="7"/>
      <c r="E7" s="7"/>
      <c r="F7" s="7"/>
      <c r="G7" s="7"/>
      <c r="H7" s="7"/>
      <c r="I7" s="8"/>
      <c r="K7" s="4"/>
      <c r="L7" s="4"/>
      <c r="M7" s="4"/>
      <c r="N7" s="4"/>
      <c r="O7" s="4"/>
      <c r="P7" s="4"/>
    </row>
    <row r="8" spans="1:16">
      <c r="A8" s="6"/>
      <c r="B8" s="7"/>
      <c r="C8" s="7"/>
      <c r="D8" s="7"/>
      <c r="E8" s="7"/>
      <c r="F8" s="7"/>
      <c r="G8" s="7"/>
      <c r="H8" s="7"/>
      <c r="I8" s="8"/>
      <c r="K8" s="4"/>
      <c r="L8" s="4"/>
      <c r="M8" s="4"/>
      <c r="N8" s="4"/>
      <c r="O8" s="4"/>
      <c r="P8" s="4"/>
    </row>
    <row r="9" spans="1:16">
      <c r="A9" s="6"/>
      <c r="B9" s="7"/>
      <c r="C9" s="7"/>
      <c r="D9" s="7"/>
      <c r="E9" s="7"/>
      <c r="F9" s="7"/>
      <c r="G9" s="7"/>
      <c r="H9" s="7"/>
      <c r="I9" s="8"/>
    </row>
    <row r="10" spans="1:16">
      <c r="A10" s="6"/>
      <c r="B10" s="7"/>
      <c r="C10" s="7"/>
      <c r="D10" s="7"/>
      <c r="E10" s="7"/>
      <c r="F10" s="7"/>
      <c r="G10" s="7"/>
      <c r="H10" s="7"/>
      <c r="I10" s="8"/>
    </row>
    <row r="11" spans="1:16" ht="13.5" customHeight="1">
      <c r="A11" s="6"/>
      <c r="B11" s="7"/>
      <c r="C11" s="7"/>
      <c r="D11" s="7"/>
      <c r="E11" s="7"/>
      <c r="F11" s="7"/>
      <c r="G11" s="7"/>
      <c r="H11" s="7"/>
      <c r="I11" s="8"/>
    </row>
    <row r="12" spans="1:16" ht="13.5" customHeight="1">
      <c r="A12" s="216" t="s">
        <v>5</v>
      </c>
      <c r="B12" s="217"/>
      <c r="C12" s="217"/>
      <c r="D12" s="217"/>
      <c r="E12" s="217"/>
      <c r="F12" s="217"/>
      <c r="G12" s="217"/>
      <c r="H12" s="217"/>
      <c r="I12" s="218"/>
    </row>
    <row r="13" spans="1:16" ht="13.5" customHeight="1">
      <c r="A13" s="216"/>
      <c r="B13" s="217"/>
      <c r="C13" s="217"/>
      <c r="D13" s="217"/>
      <c r="E13" s="217"/>
      <c r="F13" s="217"/>
      <c r="G13" s="217"/>
      <c r="H13" s="217"/>
      <c r="I13" s="218"/>
    </row>
    <row r="14" spans="1:16">
      <c r="A14" s="6"/>
      <c r="B14" s="7"/>
      <c r="C14" s="7"/>
      <c r="D14" s="7"/>
      <c r="E14" s="7"/>
      <c r="F14" s="7"/>
      <c r="G14" s="7"/>
      <c r="H14" s="7"/>
      <c r="I14" s="8"/>
    </row>
    <row r="15" spans="1:16">
      <c r="A15" s="6"/>
      <c r="B15" s="7"/>
      <c r="C15" s="7"/>
      <c r="D15" s="7"/>
      <c r="E15" s="7"/>
      <c r="F15" s="7"/>
      <c r="G15" s="7"/>
      <c r="H15" s="7"/>
      <c r="I15" s="8"/>
    </row>
    <row r="16" spans="1:16">
      <c r="A16" s="6"/>
      <c r="B16" s="7"/>
      <c r="C16" s="7"/>
      <c r="D16" s="7"/>
      <c r="E16" s="7"/>
      <c r="F16" s="7"/>
      <c r="G16" s="7"/>
      <c r="H16" s="7"/>
      <c r="I16" s="8"/>
    </row>
    <row r="17" spans="1:10">
      <c r="A17" s="6"/>
      <c r="B17" s="7"/>
      <c r="C17" s="7"/>
      <c r="D17" s="7"/>
      <c r="E17" s="7"/>
      <c r="F17" s="7"/>
      <c r="G17" s="7"/>
      <c r="H17" s="7"/>
      <c r="I17" s="8"/>
    </row>
    <row r="18" spans="1:10">
      <c r="A18" s="6"/>
      <c r="B18" s="7"/>
      <c r="C18" s="7"/>
      <c r="D18" s="7"/>
      <c r="E18" s="7"/>
      <c r="F18" s="7"/>
      <c r="G18" s="7"/>
      <c r="H18" s="7"/>
      <c r="I18" s="8"/>
    </row>
    <row r="19" spans="1:10">
      <c r="A19" s="6"/>
      <c r="B19" s="7"/>
      <c r="C19" s="7"/>
      <c r="D19" s="7"/>
      <c r="E19" s="7"/>
      <c r="F19" s="7"/>
      <c r="G19" s="7"/>
      <c r="H19" s="7"/>
      <c r="I19" s="8"/>
    </row>
    <row r="20" spans="1:10">
      <c r="A20" s="6"/>
      <c r="B20" s="7"/>
      <c r="C20" s="7"/>
      <c r="D20" s="7"/>
      <c r="E20" s="7"/>
      <c r="F20" s="7"/>
      <c r="G20" s="7"/>
      <c r="H20" s="7"/>
      <c r="I20" s="8"/>
    </row>
    <row r="21" spans="1:10">
      <c r="A21" s="6"/>
      <c r="B21" s="7"/>
      <c r="C21" s="7"/>
      <c r="D21" s="7"/>
      <c r="E21" s="7"/>
      <c r="F21" s="7"/>
      <c r="G21" s="7"/>
      <c r="H21" s="7"/>
      <c r="I21" s="8"/>
    </row>
    <row r="22" spans="1:10" ht="16.2">
      <c r="A22" s="229" t="s">
        <v>6</v>
      </c>
      <c r="B22" s="230"/>
      <c r="C22" s="242" t="str">
        <f xml:space="preserve"> 表紙等_署用!工事名称</f>
        <v>福山市郷分町1210番地東方80メートル先</v>
      </c>
      <c r="D22" s="242"/>
      <c r="E22" s="242"/>
      <c r="F22" s="242"/>
      <c r="G22" s="242"/>
      <c r="H22" s="242"/>
      <c r="I22" s="8"/>
    </row>
    <row r="23" spans="1:10" ht="17.25" customHeight="1">
      <c r="A23" s="6"/>
      <c r="B23" s="7"/>
      <c r="C23" s="242"/>
      <c r="D23" s="242"/>
      <c r="E23" s="242"/>
      <c r="F23" s="242"/>
      <c r="G23" s="242"/>
      <c r="H23" s="242"/>
      <c r="I23" s="27"/>
      <c r="J23" s="9"/>
    </row>
    <row r="24" spans="1:10" ht="13.5" customHeight="1">
      <c r="A24" s="6"/>
      <c r="B24" s="7"/>
      <c r="C24" s="242"/>
      <c r="D24" s="242"/>
      <c r="E24" s="242"/>
      <c r="F24" s="242"/>
      <c r="G24" s="242"/>
      <c r="H24" s="242"/>
      <c r="I24" s="8"/>
    </row>
    <row r="25" spans="1:10" ht="3.75" customHeight="1">
      <c r="A25" s="6"/>
      <c r="B25" s="7"/>
      <c r="C25" s="242"/>
      <c r="D25" s="242"/>
      <c r="E25" s="242"/>
      <c r="F25" s="242"/>
      <c r="G25" s="242"/>
      <c r="H25" s="242"/>
      <c r="I25" s="8"/>
    </row>
    <row r="26" spans="1:10" ht="9.75" customHeight="1">
      <c r="A26" s="6"/>
      <c r="B26" s="7"/>
      <c r="C26" s="7"/>
      <c r="D26" s="7"/>
      <c r="E26" s="7"/>
      <c r="F26" s="7"/>
      <c r="G26" s="7"/>
      <c r="H26" s="7"/>
      <c r="I26" s="8"/>
    </row>
    <row r="27" spans="1:10">
      <c r="A27" s="6"/>
      <c r="B27" s="7"/>
      <c r="C27" s="7"/>
      <c r="D27" s="7"/>
      <c r="E27" s="7"/>
      <c r="F27" s="7"/>
      <c r="G27" s="7"/>
      <c r="H27" s="7"/>
      <c r="I27" s="8"/>
    </row>
    <row r="28" spans="1:10" ht="17.25" customHeight="1">
      <c r="A28" s="229" t="s">
        <v>7</v>
      </c>
      <c r="B28" s="230"/>
      <c r="C28" s="237" t="str">
        <f xml:space="preserve"> 表紙等_署用!工事場所</f>
        <v>福山市郷分町1210番地</v>
      </c>
      <c r="D28" s="237"/>
      <c r="E28" s="237"/>
      <c r="F28" s="237"/>
      <c r="G28" s="237"/>
      <c r="H28" s="237"/>
      <c r="I28" s="8"/>
    </row>
    <row r="29" spans="1:10" ht="16.2">
      <c r="A29" s="35"/>
      <c r="B29" s="36"/>
      <c r="C29" s="237"/>
      <c r="D29" s="237"/>
      <c r="E29" s="237"/>
      <c r="F29" s="237"/>
      <c r="G29" s="237"/>
      <c r="H29" s="237"/>
      <c r="I29" s="8"/>
    </row>
    <row r="30" spans="1:10" ht="16.2">
      <c r="A30" s="6"/>
      <c r="B30" s="7"/>
      <c r="C30" s="7"/>
      <c r="D30" s="7"/>
      <c r="E30" s="7"/>
      <c r="F30" s="28"/>
      <c r="G30" s="33"/>
      <c r="H30" s="33" t="str">
        <f ca="1" xml:space="preserve"> 表紙等_署用!G30</f>
        <v>ほか 8 か所</v>
      </c>
      <c r="I30" s="29"/>
    </row>
    <row r="31" spans="1:10">
      <c r="A31" s="6"/>
      <c r="B31" s="7"/>
      <c r="C31" s="7"/>
      <c r="D31" s="7"/>
      <c r="E31" s="7"/>
      <c r="F31" s="7"/>
      <c r="G31" s="7"/>
      <c r="H31" s="7"/>
      <c r="I31" s="8"/>
    </row>
    <row r="32" spans="1:10">
      <c r="A32" s="6"/>
      <c r="B32" s="7"/>
      <c r="C32" s="7"/>
      <c r="D32" s="7"/>
      <c r="E32" s="7"/>
      <c r="F32" s="7"/>
      <c r="G32" s="7"/>
      <c r="H32" s="7"/>
      <c r="I32" s="8"/>
    </row>
    <row r="33" spans="1:9" ht="16.2">
      <c r="A33" s="229" t="s">
        <v>12</v>
      </c>
      <c r="B33" s="230"/>
      <c r="C33" s="237" t="str">
        <f>表紙等_署用!工事期間</f>
        <v>契約日の翌日から令和8年10月30日までの間</v>
      </c>
      <c r="D33" s="237"/>
      <c r="E33" s="237"/>
      <c r="F33" s="237"/>
      <c r="G33" s="237"/>
      <c r="H33" s="237"/>
      <c r="I33" s="8"/>
    </row>
    <row r="34" spans="1:9" ht="18.75" customHeight="1">
      <c r="A34" s="6"/>
      <c r="B34" s="7"/>
      <c r="C34" s="237"/>
      <c r="D34" s="237"/>
      <c r="E34" s="237"/>
      <c r="F34" s="237"/>
      <c r="G34" s="237"/>
      <c r="H34" s="237"/>
      <c r="I34" s="8"/>
    </row>
    <row r="35" spans="1:9">
      <c r="A35" s="6"/>
      <c r="B35" s="7"/>
      <c r="C35" s="7"/>
      <c r="D35" s="7"/>
      <c r="E35" s="7"/>
      <c r="F35" s="7"/>
      <c r="G35" s="7"/>
      <c r="H35" s="7"/>
      <c r="I35" s="8"/>
    </row>
    <row r="36" spans="1:9">
      <c r="A36" s="6"/>
      <c r="B36" s="7"/>
      <c r="C36" s="7"/>
      <c r="D36" s="7"/>
      <c r="E36" s="7"/>
      <c r="F36" s="7"/>
      <c r="G36" s="7"/>
      <c r="H36" s="7"/>
      <c r="I36" s="8"/>
    </row>
    <row r="37" spans="1:9" ht="16.2">
      <c r="A37" s="229" t="s">
        <v>147</v>
      </c>
      <c r="B37" s="230"/>
      <c r="C37" s="228" t="str">
        <f>表紙等_署用!監督員</f>
        <v>高山　航輝</v>
      </c>
      <c r="D37" s="228"/>
      <c r="E37" s="228"/>
      <c r="F37" s="228"/>
      <c r="G37" s="228"/>
      <c r="H37" s="155"/>
      <c r="I37" s="8"/>
    </row>
    <row r="38" spans="1:9">
      <c r="A38" s="6"/>
      <c r="B38" s="7"/>
      <c r="C38" s="7"/>
      <c r="D38" s="7"/>
      <c r="E38" s="7"/>
      <c r="F38" s="7"/>
      <c r="G38" s="7"/>
      <c r="H38" s="7"/>
      <c r="I38" s="8"/>
    </row>
    <row r="39" spans="1:9">
      <c r="A39" s="6"/>
      <c r="B39" s="7"/>
      <c r="C39" s="7"/>
      <c r="D39" s="7"/>
      <c r="E39" s="7"/>
      <c r="F39" s="7"/>
      <c r="G39" s="7"/>
      <c r="H39" s="7"/>
      <c r="I39" s="8"/>
    </row>
    <row r="40" spans="1:9" ht="16.2">
      <c r="A40" s="229" t="s">
        <v>13</v>
      </c>
      <c r="B40" s="230"/>
      <c r="C40" s="228" t="str">
        <f>表紙等_署用!検査員</f>
        <v>大塚　真二</v>
      </c>
      <c r="D40" s="228"/>
      <c r="E40" s="228"/>
      <c r="F40" s="228"/>
      <c r="G40" s="228"/>
      <c r="H40" s="155"/>
      <c r="I40" s="8"/>
    </row>
    <row r="41" spans="1:9">
      <c r="A41" s="6"/>
      <c r="B41" s="7"/>
      <c r="C41" s="7"/>
      <c r="D41" s="7"/>
      <c r="E41" s="7"/>
      <c r="F41" s="7"/>
      <c r="G41" s="7"/>
      <c r="H41" s="7"/>
      <c r="I41" s="8"/>
    </row>
    <row r="42" spans="1:9" ht="13.5" customHeight="1">
      <c r="A42" s="6"/>
      <c r="B42" s="7"/>
      <c r="C42" s="7"/>
      <c r="D42" s="7"/>
      <c r="E42" s="7"/>
      <c r="F42" s="7"/>
      <c r="G42" s="7"/>
      <c r="H42" s="7"/>
      <c r="I42" s="8"/>
    </row>
    <row r="43" spans="1:9" ht="13.5" customHeight="1">
      <c r="A43" s="6"/>
      <c r="B43" s="7"/>
      <c r="C43" s="7"/>
      <c r="D43" s="7"/>
      <c r="E43" s="7"/>
      <c r="F43" s="7"/>
      <c r="G43" s="7"/>
      <c r="H43" s="7"/>
      <c r="I43" s="8"/>
    </row>
    <row r="44" spans="1:9" ht="7.5" customHeight="1">
      <c r="A44" s="6"/>
      <c r="B44" s="7"/>
      <c r="C44" s="7"/>
      <c r="D44" s="7"/>
      <c r="E44" s="7"/>
      <c r="F44" s="7"/>
      <c r="G44" s="7"/>
      <c r="H44" s="7"/>
      <c r="I44" s="8"/>
    </row>
    <row r="45" spans="1:9">
      <c r="A45" s="6"/>
      <c r="B45" s="7"/>
      <c r="C45" s="7"/>
      <c r="D45" s="7"/>
      <c r="E45" s="7"/>
      <c r="F45" s="7"/>
      <c r="G45" s="7"/>
      <c r="H45" s="7"/>
      <c r="I45" s="8"/>
    </row>
    <row r="46" spans="1:9" ht="13.5" customHeight="1">
      <c r="A46" s="219" t="s">
        <v>8</v>
      </c>
      <c r="B46" s="220"/>
      <c r="C46" s="220"/>
      <c r="D46" s="220"/>
      <c r="E46" s="220"/>
      <c r="F46" s="220"/>
      <c r="G46" s="220"/>
      <c r="H46" s="220"/>
      <c r="I46" s="221"/>
    </row>
    <row r="47" spans="1:9" ht="13.5" customHeight="1">
      <c r="A47" s="219"/>
      <c r="B47" s="220"/>
      <c r="C47" s="220"/>
      <c r="D47" s="220"/>
      <c r="E47" s="220"/>
      <c r="F47" s="220"/>
      <c r="G47" s="220"/>
      <c r="H47" s="220"/>
      <c r="I47" s="221"/>
    </row>
    <row r="48" spans="1:9">
      <c r="A48" s="6"/>
      <c r="B48" s="7"/>
      <c r="C48" s="7"/>
      <c r="D48" s="7"/>
      <c r="E48" s="7"/>
      <c r="F48" s="7"/>
      <c r="G48" s="7"/>
      <c r="H48" s="7"/>
      <c r="I48" s="8"/>
    </row>
    <row r="49" spans="1:16">
      <c r="A49" s="6"/>
      <c r="B49" s="7"/>
      <c r="C49" s="7"/>
      <c r="D49" s="7"/>
      <c r="E49" s="7"/>
      <c r="F49" s="7"/>
      <c r="G49" s="7"/>
      <c r="H49" s="7"/>
      <c r="I49" s="8"/>
    </row>
    <row r="50" spans="1:16">
      <c r="A50" s="6"/>
      <c r="B50" s="7"/>
      <c r="C50" s="7"/>
      <c r="D50" s="7"/>
      <c r="E50" s="7"/>
      <c r="F50" s="7"/>
      <c r="G50" s="7"/>
      <c r="H50" s="7"/>
      <c r="I50" s="8"/>
    </row>
    <row r="51" spans="1:16">
      <c r="A51" s="6"/>
      <c r="B51" s="7"/>
      <c r="C51" s="7"/>
      <c r="D51" s="7"/>
      <c r="E51" s="7"/>
      <c r="F51" s="7"/>
      <c r="G51" s="7"/>
      <c r="H51" s="7"/>
      <c r="I51" s="8"/>
    </row>
    <row r="52" spans="1:16">
      <c r="A52" s="6"/>
      <c r="B52" s="7"/>
      <c r="C52" s="7"/>
      <c r="D52" s="7"/>
      <c r="E52" s="7"/>
      <c r="F52" s="7"/>
      <c r="G52" s="7"/>
      <c r="H52" s="7"/>
      <c r="I52" s="8"/>
    </row>
    <row r="53" spans="1:16">
      <c r="A53" s="6"/>
      <c r="B53" s="7"/>
      <c r="C53" s="7"/>
      <c r="D53" s="7"/>
      <c r="E53" s="7"/>
      <c r="F53" s="7"/>
      <c r="G53" s="7"/>
      <c r="H53" s="7"/>
      <c r="I53" s="8"/>
    </row>
    <row r="54" spans="1:16">
      <c r="A54" s="10"/>
      <c r="B54" s="11"/>
      <c r="C54" s="11"/>
      <c r="D54" s="11"/>
      <c r="E54" s="11"/>
      <c r="F54" s="11"/>
      <c r="G54" s="11"/>
      <c r="H54" s="11"/>
      <c r="I54" s="12"/>
    </row>
    <row r="55" spans="1:16" ht="21.75" customHeight="1">
      <c r="A55" s="13"/>
      <c r="B55" s="13"/>
      <c r="C55" s="13"/>
      <c r="D55" s="13"/>
      <c r="E55" s="13"/>
      <c r="F55" s="13"/>
      <c r="G55" s="13"/>
      <c r="H55" s="13"/>
      <c r="I55" s="13"/>
    </row>
    <row r="56" spans="1:16" ht="33" customHeight="1">
      <c r="A56" s="24" t="s">
        <v>32</v>
      </c>
      <c r="B56" s="25"/>
      <c r="C56" s="25"/>
      <c r="D56" s="25"/>
      <c r="E56" s="25"/>
      <c r="F56" s="25"/>
      <c r="G56" s="25"/>
      <c r="H56" s="25"/>
      <c r="I56" s="26"/>
    </row>
    <row r="57" spans="1:16" ht="33" customHeight="1">
      <c r="A57" s="222" t="s">
        <v>14</v>
      </c>
      <c r="B57" s="223"/>
      <c r="C57" s="223"/>
      <c r="D57" s="223"/>
      <c r="E57" s="223"/>
      <c r="F57" s="223"/>
      <c r="G57" s="223"/>
      <c r="H57" s="223"/>
      <c r="I57" s="224"/>
      <c r="K57" s="4"/>
      <c r="L57" s="4"/>
      <c r="M57" s="4"/>
      <c r="N57" s="4"/>
      <c r="O57" s="4"/>
      <c r="P57" s="4"/>
    </row>
    <row r="58" spans="1:16" ht="33" customHeight="1">
      <c r="A58" s="225" t="str">
        <f xml:space="preserve"> 表紙等_署用!工事種別</f>
        <v xml:space="preserve">        塗装工</v>
      </c>
      <c r="B58" s="226"/>
      <c r="C58" s="226"/>
      <c r="D58" s="226"/>
      <c r="E58" s="226"/>
      <c r="F58" s="226"/>
      <c r="G58" s="226"/>
      <c r="H58" s="226"/>
      <c r="I58" s="227"/>
      <c r="K58" s="4"/>
      <c r="L58" s="4"/>
      <c r="M58" s="4"/>
      <c r="N58" s="4"/>
      <c r="O58" s="4"/>
      <c r="P58" s="4"/>
    </row>
    <row r="59" spans="1:16" ht="33" customHeight="1">
      <c r="A59" s="222" t="s">
        <v>33</v>
      </c>
      <c r="B59" s="223"/>
      <c r="C59" s="223"/>
      <c r="D59" s="223"/>
      <c r="E59" s="223"/>
      <c r="F59" s="223"/>
      <c r="G59" s="223"/>
      <c r="H59" s="223"/>
      <c r="I59" s="224"/>
      <c r="K59" s="4"/>
      <c r="L59" s="4"/>
      <c r="M59" s="4"/>
      <c r="N59" s="4"/>
      <c r="O59" s="4"/>
      <c r="P59" s="4"/>
    </row>
    <row r="60" spans="1:16" ht="33" customHeight="1">
      <c r="A60" s="225" t="str">
        <f xml:space="preserve"> 表紙等_署用!工事内容</f>
        <v>　　　 別添のとおり</v>
      </c>
      <c r="B60" s="226"/>
      <c r="C60" s="226"/>
      <c r="D60" s="226"/>
      <c r="E60" s="226"/>
      <c r="F60" s="226"/>
      <c r="G60" s="226"/>
      <c r="H60" s="226"/>
      <c r="I60" s="227"/>
      <c r="K60" s="4"/>
      <c r="L60" s="4"/>
      <c r="M60" s="4"/>
      <c r="N60" s="4"/>
      <c r="O60" s="4"/>
      <c r="P60" s="4"/>
    </row>
    <row r="61" spans="1:16" ht="33" customHeight="1">
      <c r="A61" s="222" t="s">
        <v>18</v>
      </c>
      <c r="B61" s="223"/>
      <c r="C61" s="223"/>
      <c r="D61" s="223"/>
      <c r="E61" s="223"/>
      <c r="F61" s="223"/>
      <c r="G61" s="223"/>
      <c r="H61" s="223"/>
      <c r="I61" s="224"/>
      <c r="K61" s="4"/>
      <c r="L61" s="4"/>
      <c r="M61" s="4"/>
      <c r="N61" s="4"/>
      <c r="O61" s="4"/>
      <c r="P61" s="4"/>
    </row>
    <row r="62" spans="1:16" ht="33" customHeight="1">
      <c r="A62" s="225" t="str">
        <f xml:space="preserve"> 表紙等_署用!特記事項</f>
        <v>1　道路標示工事仕様書に従い、正確に施工すること。
2　交通誘導は交通規制区間内で行い、安全に配意すること。</v>
      </c>
      <c r="B62" s="226"/>
      <c r="C62" s="226"/>
      <c r="D62" s="226"/>
      <c r="E62" s="226"/>
      <c r="F62" s="226"/>
      <c r="G62" s="226"/>
      <c r="H62" s="226"/>
      <c r="I62" s="227"/>
      <c r="K62" s="4"/>
      <c r="L62" s="4"/>
      <c r="M62" s="4"/>
      <c r="N62" s="4"/>
      <c r="O62" s="4"/>
      <c r="P62" s="4"/>
    </row>
    <row r="63" spans="1:16" ht="33" customHeight="1">
      <c r="A63" s="231" t="s">
        <v>9</v>
      </c>
      <c r="B63" s="232"/>
      <c r="C63" s="232"/>
      <c r="D63" s="232"/>
      <c r="E63" s="232"/>
      <c r="F63" s="232"/>
      <c r="G63" s="232"/>
      <c r="H63" s="232"/>
      <c r="I63" s="233"/>
    </row>
    <row r="64" spans="1:16" ht="33" customHeight="1">
      <c r="A64" s="15" t="s">
        <v>10</v>
      </c>
      <c r="B64" s="16"/>
      <c r="C64" s="16"/>
      <c r="D64" s="16"/>
      <c r="E64" s="16"/>
      <c r="F64" s="16"/>
      <c r="G64" s="16"/>
      <c r="H64" s="16"/>
      <c r="I64" s="17"/>
    </row>
    <row r="65" spans="1:11" ht="33" customHeight="1">
      <c r="A65" s="18" t="s">
        <v>26</v>
      </c>
      <c r="B65" s="16"/>
      <c r="C65" s="16"/>
      <c r="D65" s="16"/>
      <c r="E65" s="16"/>
      <c r="F65" s="16"/>
      <c r="G65" s="16"/>
      <c r="H65" s="16"/>
      <c r="I65" s="17"/>
    </row>
    <row r="66" spans="1:11" ht="33" customHeight="1">
      <c r="A66" s="15" t="s">
        <v>11</v>
      </c>
      <c r="B66" s="16"/>
      <c r="C66" s="16"/>
      <c r="D66" s="16"/>
      <c r="E66" s="16"/>
      <c r="F66" s="16"/>
      <c r="G66" s="16"/>
      <c r="H66" s="16"/>
      <c r="I66" s="17"/>
    </row>
    <row r="67" spans="1:11" ht="33" customHeight="1">
      <c r="A67" s="30" t="s">
        <v>27</v>
      </c>
      <c r="B67" s="31"/>
      <c r="C67" s="31"/>
      <c r="D67" s="31"/>
      <c r="E67" s="32"/>
      <c r="F67" s="16"/>
      <c r="G67" s="16"/>
      <c r="H67" s="16"/>
      <c r="I67" s="17"/>
      <c r="K67" s="19"/>
    </row>
    <row r="68" spans="1:11" ht="33" customHeight="1">
      <c r="A68" s="34" t="s">
        <v>28</v>
      </c>
      <c r="B68" s="215">
        <f>表紙等_署用!工事費</f>
        <v>0</v>
      </c>
      <c r="C68" s="215"/>
      <c r="D68" s="215"/>
      <c r="E68" s="215"/>
      <c r="F68" s="16"/>
      <c r="G68" s="16"/>
      <c r="H68" s="16"/>
      <c r="I68" s="17"/>
    </row>
    <row r="69" spans="1:11" ht="33" customHeight="1">
      <c r="A69" s="20"/>
      <c r="B69" s="16"/>
      <c r="C69" s="16"/>
      <c r="D69" s="16"/>
      <c r="E69" s="16"/>
      <c r="F69" s="16"/>
      <c r="G69" s="16"/>
      <c r="H69" s="16"/>
      <c r="I69" s="17"/>
    </row>
    <row r="70" spans="1:11" ht="33" customHeight="1">
      <c r="A70" s="20"/>
      <c r="B70" s="16"/>
      <c r="C70" s="16"/>
      <c r="D70" s="16"/>
      <c r="E70" s="16"/>
      <c r="F70" s="16"/>
      <c r="G70" s="16"/>
      <c r="H70" s="16"/>
      <c r="I70" s="17"/>
    </row>
    <row r="71" spans="1:11" ht="33" customHeight="1">
      <c r="A71" s="20"/>
      <c r="B71" s="16"/>
      <c r="C71" s="16"/>
      <c r="D71" s="16"/>
      <c r="E71" s="16"/>
      <c r="F71" s="16"/>
      <c r="G71" s="16"/>
      <c r="H71" s="16"/>
      <c r="I71" s="17"/>
    </row>
    <row r="72" spans="1:11" ht="33" customHeight="1">
      <c r="A72" s="20"/>
      <c r="B72" s="16"/>
      <c r="C72" s="16"/>
      <c r="D72" s="16"/>
      <c r="E72" s="16"/>
      <c r="F72" s="16"/>
      <c r="G72" s="16"/>
      <c r="H72" s="16"/>
      <c r="I72" s="17"/>
    </row>
    <row r="73" spans="1:11" ht="33" customHeight="1">
      <c r="A73" s="20"/>
      <c r="B73" s="16"/>
      <c r="C73" s="16"/>
      <c r="D73" s="16"/>
      <c r="E73" s="16"/>
      <c r="F73" s="16"/>
      <c r="G73" s="16"/>
      <c r="H73" s="16"/>
      <c r="I73" s="17"/>
    </row>
    <row r="74" spans="1:11" ht="33" customHeight="1">
      <c r="A74" s="20"/>
      <c r="B74" s="16"/>
      <c r="C74" s="16"/>
      <c r="D74" s="16"/>
      <c r="E74" s="16"/>
      <c r="F74" s="16"/>
      <c r="G74" s="16"/>
      <c r="H74" s="16"/>
      <c r="I74" s="17"/>
    </row>
    <row r="75" spans="1:11" ht="33" customHeight="1">
      <c r="A75" s="20"/>
      <c r="B75" s="16"/>
      <c r="C75" s="16"/>
      <c r="D75" s="16"/>
      <c r="E75" s="16"/>
      <c r="F75" s="16"/>
      <c r="G75" s="16"/>
      <c r="H75" s="16"/>
      <c r="I75" s="17"/>
    </row>
    <row r="76" spans="1:11" ht="33" customHeight="1">
      <c r="A76" s="20"/>
      <c r="B76" s="16"/>
      <c r="C76" s="16"/>
      <c r="D76" s="16"/>
      <c r="E76" s="16"/>
      <c r="F76" s="16"/>
      <c r="G76" s="16"/>
      <c r="H76" s="16"/>
      <c r="I76" s="17"/>
    </row>
    <row r="77" spans="1:11" ht="33" customHeight="1">
      <c r="A77" s="20"/>
      <c r="B77" s="16"/>
      <c r="C77" s="16"/>
      <c r="D77" s="16"/>
      <c r="E77" s="16"/>
      <c r="F77" s="16"/>
      <c r="G77" s="16"/>
      <c r="H77" s="16"/>
      <c r="I77" s="17"/>
    </row>
    <row r="78" spans="1:11" ht="33" customHeight="1">
      <c r="A78" s="21"/>
      <c r="B78" s="22"/>
      <c r="C78" s="22"/>
      <c r="D78" s="22"/>
      <c r="E78" s="22"/>
      <c r="F78" s="22"/>
      <c r="G78" s="22"/>
      <c r="H78" s="22"/>
      <c r="I78" s="23"/>
    </row>
    <row r="79" spans="1:11">
      <c r="A79" s="13"/>
      <c r="B79" s="13"/>
      <c r="C79" s="13"/>
      <c r="D79" s="13"/>
      <c r="E79" s="13"/>
      <c r="F79" s="13"/>
      <c r="G79" s="13"/>
      <c r="H79" s="13"/>
      <c r="I79" s="13"/>
    </row>
  </sheetData>
  <mergeCells count="22">
    <mergeCell ref="H2:I2"/>
    <mergeCell ref="H3:I3"/>
    <mergeCell ref="A12:I13"/>
    <mergeCell ref="A62:I62"/>
    <mergeCell ref="B68:E68"/>
    <mergeCell ref="A63:I63"/>
    <mergeCell ref="A59:I59"/>
    <mergeCell ref="A61:I61"/>
    <mergeCell ref="A60:I60"/>
    <mergeCell ref="A58:I58"/>
    <mergeCell ref="A40:B40"/>
    <mergeCell ref="C40:G40"/>
    <mergeCell ref="A22:B22"/>
    <mergeCell ref="A57:I57"/>
    <mergeCell ref="A28:B28"/>
    <mergeCell ref="C37:G37"/>
    <mergeCell ref="C22:H25"/>
    <mergeCell ref="A46:I47"/>
    <mergeCell ref="A33:B33"/>
    <mergeCell ref="A37:B37"/>
    <mergeCell ref="C28:H29"/>
    <mergeCell ref="C33:H34"/>
  </mergeCells>
  <phoneticPr fontId="2"/>
  <pageMargins left="1.1023622047244095" right="0.6692913385826772" top="0.82677165354330717" bottom="0.59055118110236227" header="0.51181102362204722" footer="0.51181102362204722"/>
  <pageSetup paperSize="9" fitToWidth="0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0"/>
  <sheetViews>
    <sheetView showZeros="0" view="pageBreakPreview" zoomScaleNormal="100" zoomScaleSheetLayoutView="100" workbookViewId="0">
      <selection activeCell="H12" sqref="H12"/>
    </sheetView>
  </sheetViews>
  <sheetFormatPr defaultColWidth="9" defaultRowHeight="10.8"/>
  <cols>
    <col min="1" max="1" width="34.109375" style="81" customWidth="1"/>
    <col min="2" max="2" width="8.77734375" style="82" hidden="1" customWidth="1"/>
    <col min="3" max="3" width="12.21875" style="81" hidden="1" customWidth="1"/>
    <col min="4" max="4" width="14.77734375" style="83" customWidth="1"/>
    <col min="5" max="6" width="8.6640625" style="84" customWidth="1"/>
    <col min="7" max="7" width="9.21875" style="80" customWidth="1"/>
    <col min="8" max="8" width="14.44140625" style="80" customWidth="1"/>
    <col min="9" max="9" width="10.77734375" style="80" hidden="1" customWidth="1"/>
    <col min="10" max="10" width="12.88671875" style="41" customWidth="1"/>
    <col min="11" max="11" width="17" style="60" customWidth="1"/>
    <col min="12" max="12" width="7.44140625" style="41" customWidth="1"/>
    <col min="13" max="13" width="9.6640625" style="60" customWidth="1"/>
    <col min="14" max="14" width="17.33203125" style="41" bestFit="1" customWidth="1"/>
    <col min="15" max="15" width="10.33203125" style="41" bestFit="1" customWidth="1"/>
    <col min="16" max="16" width="9.44140625" style="41" bestFit="1" customWidth="1"/>
    <col min="17" max="17" width="12.6640625" style="41" bestFit="1" customWidth="1"/>
    <col min="18" max="18" width="13.44140625" style="41" customWidth="1"/>
    <col min="19" max="16384" width="9" style="41"/>
  </cols>
  <sheetData>
    <row r="1" spans="1:21" ht="33.75" customHeight="1">
      <c r="A1" s="251" t="s">
        <v>78</v>
      </c>
      <c r="B1" s="251"/>
      <c r="C1" s="251"/>
      <c r="D1" s="251"/>
      <c r="E1" s="251"/>
      <c r="F1" s="251"/>
      <c r="G1" s="251"/>
      <c r="H1" s="251"/>
      <c r="I1" s="251"/>
      <c r="J1" s="39"/>
      <c r="K1" s="39"/>
      <c r="L1" s="39"/>
      <c r="M1" s="39"/>
      <c r="N1" s="40"/>
      <c r="O1" s="40"/>
    </row>
    <row r="2" spans="1:21" ht="13.2">
      <c r="A2" s="42"/>
      <c r="B2" s="43"/>
      <c r="C2" s="43"/>
      <c r="D2" s="43"/>
      <c r="E2" s="44"/>
      <c r="F2" s="44"/>
      <c r="G2" s="38"/>
      <c r="H2" s="38" t="str">
        <f>"("&amp;表紙等_署用!H1&amp;")"</f>
        <v>(№ 8-7)</v>
      </c>
      <c r="I2" s="38"/>
      <c r="J2" s="45"/>
      <c r="K2" s="45"/>
      <c r="L2" s="45"/>
      <c r="M2" s="45"/>
      <c r="N2" s="40"/>
      <c r="O2" s="46"/>
    </row>
    <row r="3" spans="1:21" ht="13.2">
      <c r="A3" s="42"/>
      <c r="B3" s="47"/>
      <c r="C3" s="47"/>
      <c r="D3" s="47"/>
      <c r="E3" s="44"/>
      <c r="F3" s="44"/>
      <c r="G3" s="48"/>
      <c r="H3" s="48" t="s">
        <v>79</v>
      </c>
      <c r="I3" s="48"/>
      <c r="J3" s="45"/>
      <c r="K3" s="45"/>
      <c r="L3" s="45"/>
      <c r="M3" s="45"/>
      <c r="N3" s="40"/>
      <c r="O3" s="46"/>
    </row>
    <row r="4" spans="1:21" ht="4.5" customHeight="1" thickBot="1">
      <c r="A4" s="49"/>
      <c r="B4" s="50"/>
      <c r="C4" s="49"/>
      <c r="D4" s="50"/>
      <c r="E4" s="51"/>
      <c r="F4" s="51"/>
      <c r="G4" s="52"/>
      <c r="H4" s="53"/>
      <c r="I4" s="53"/>
      <c r="J4" s="45"/>
      <c r="K4" s="45"/>
      <c r="L4" s="45"/>
      <c r="M4" s="45"/>
      <c r="N4" s="40"/>
      <c r="O4" s="46"/>
    </row>
    <row r="5" spans="1:21" ht="16.5" customHeight="1" thickBot="1">
      <c r="A5" s="54" t="s">
        <v>35</v>
      </c>
      <c r="B5" s="55" t="s">
        <v>36</v>
      </c>
      <c r="C5" s="56" t="s">
        <v>37</v>
      </c>
      <c r="D5" s="55" t="s">
        <v>38</v>
      </c>
      <c r="E5" s="57" t="s">
        <v>39</v>
      </c>
      <c r="F5" s="57" t="s">
        <v>40</v>
      </c>
      <c r="G5" s="58" t="s">
        <v>41</v>
      </c>
      <c r="H5" s="59" t="s">
        <v>42</v>
      </c>
      <c r="I5" s="139" t="s">
        <v>43</v>
      </c>
    </row>
    <row r="6" spans="1:21" s="66" customFormat="1" ht="12.75" customHeight="1">
      <c r="A6" s="61" t="s">
        <v>156</v>
      </c>
      <c r="B6" s="62">
        <v>45</v>
      </c>
      <c r="C6" s="63"/>
      <c r="D6" s="64" t="s">
        <v>157</v>
      </c>
      <c r="E6" s="202">
        <v>19.600000000000001</v>
      </c>
      <c r="F6" s="183" t="s">
        <v>158</v>
      </c>
      <c r="G6" s="184"/>
      <c r="H6" s="185"/>
      <c r="I6" s="65"/>
    </row>
    <row r="7" spans="1:21" s="66" customFormat="1" ht="12.75" customHeight="1">
      <c r="A7" s="61" t="s">
        <v>159</v>
      </c>
      <c r="B7" s="62">
        <v>15</v>
      </c>
      <c r="C7" s="63"/>
      <c r="D7" s="64" t="s">
        <v>157</v>
      </c>
      <c r="E7" s="202">
        <v>8024</v>
      </c>
      <c r="F7" s="73" t="s">
        <v>158</v>
      </c>
      <c r="G7" s="184"/>
      <c r="H7" s="185"/>
      <c r="I7" s="142" t="str">
        <f>IF(SUM(H7:H7)=0,"",SUM(H7:H7))</f>
        <v/>
      </c>
    </row>
    <row r="8" spans="1:21" s="66" customFormat="1" ht="12.75" customHeight="1">
      <c r="A8" s="61"/>
      <c r="B8" s="62"/>
      <c r="C8" s="63"/>
      <c r="D8" s="64" t="s">
        <v>160</v>
      </c>
      <c r="E8" s="202">
        <v>20</v>
      </c>
      <c r="F8" s="73" t="s">
        <v>158</v>
      </c>
      <c r="G8" s="184"/>
      <c r="H8" s="185"/>
      <c r="I8" s="142" t="str">
        <f t="shared" ref="I8:I9" si="0">IF(SUM(H8:H8)=0,"",SUM(H8:H8))</f>
        <v/>
      </c>
    </row>
    <row r="9" spans="1:21" s="66" customFormat="1" ht="12.75" customHeight="1">
      <c r="A9" s="61" t="s">
        <v>161</v>
      </c>
      <c r="B9" s="62"/>
      <c r="C9" s="63"/>
      <c r="D9" s="64" t="s">
        <v>157</v>
      </c>
      <c r="E9" s="202">
        <v>36</v>
      </c>
      <c r="F9" s="73" t="s">
        <v>158</v>
      </c>
      <c r="G9" s="184"/>
      <c r="H9" s="185"/>
      <c r="I9" s="142" t="str">
        <f t="shared" si="0"/>
        <v/>
      </c>
    </row>
    <row r="10" spans="1:21" s="66" customFormat="1" ht="12.75" customHeight="1" thickBot="1">
      <c r="A10" s="68" t="s">
        <v>162</v>
      </c>
      <c r="B10" s="69"/>
      <c r="C10" s="70"/>
      <c r="D10" s="70"/>
      <c r="E10" s="203">
        <v>8946</v>
      </c>
      <c r="F10" s="186" t="s">
        <v>158</v>
      </c>
      <c r="G10" s="187"/>
      <c r="H10" s="188"/>
      <c r="I10" s="142"/>
      <c r="L10" s="67"/>
    </row>
    <row r="11" spans="1:21" s="71" customFormat="1" ht="14.25" customHeight="1" thickBot="1">
      <c r="A11" s="249" t="s">
        <v>44</v>
      </c>
      <c r="B11" s="250"/>
      <c r="C11" s="250"/>
      <c r="D11" s="250"/>
      <c r="E11" s="250"/>
      <c r="F11" s="250"/>
      <c r="G11" s="250"/>
      <c r="H11" s="194">
        <f>ROUNDUP(SUM(H6:H10),0)</f>
        <v>0</v>
      </c>
      <c r="I11" s="143">
        <f>SUM(I7:I10)</f>
        <v>0</v>
      </c>
      <c r="L11" s="72"/>
    </row>
    <row r="12" spans="1:21" s="71" customFormat="1" ht="13.2">
      <c r="A12" s="252" t="s">
        <v>145</v>
      </c>
      <c r="B12" s="73"/>
      <c r="C12" s="73"/>
      <c r="D12" s="162" t="s">
        <v>45</v>
      </c>
      <c r="E12" s="196"/>
      <c r="F12" s="73" t="s">
        <v>46</v>
      </c>
      <c r="G12" s="198"/>
      <c r="H12" s="195">
        <f>E12*G12</f>
        <v>0</v>
      </c>
      <c r="I12" s="144"/>
      <c r="J12" s="245"/>
      <c r="K12" s="246"/>
      <c r="L12" s="74"/>
      <c r="M12" s="75"/>
      <c r="N12" s="76"/>
    </row>
    <row r="13" spans="1:21" s="71" customFormat="1" ht="13.2">
      <c r="A13" s="253"/>
      <c r="B13" s="73"/>
      <c r="C13" s="73"/>
      <c r="D13" s="162" t="s">
        <v>47</v>
      </c>
      <c r="E13" s="196"/>
      <c r="F13" s="73" t="s">
        <v>46</v>
      </c>
      <c r="G13" s="198"/>
      <c r="H13" s="195">
        <f>E13*G13</f>
        <v>0</v>
      </c>
      <c r="I13" s="144"/>
      <c r="J13" s="77"/>
      <c r="K13" s="78"/>
      <c r="L13" s="74"/>
    </row>
    <row r="14" spans="1:21" s="71" customFormat="1" ht="13.2">
      <c r="A14" s="253"/>
      <c r="B14" s="73"/>
      <c r="C14" s="73"/>
      <c r="D14" s="162" t="s">
        <v>110</v>
      </c>
      <c r="E14" s="196">
        <v>77</v>
      </c>
      <c r="F14" s="73" t="s">
        <v>46</v>
      </c>
      <c r="G14" s="198"/>
      <c r="H14" s="195"/>
      <c r="I14" s="144"/>
      <c r="J14"/>
      <c r="K14"/>
      <c r="L14"/>
      <c r="M14"/>
      <c r="N14"/>
      <c r="O14"/>
      <c r="P14"/>
      <c r="Q14"/>
      <c r="R14"/>
      <c r="S14"/>
      <c r="T14"/>
      <c r="U14"/>
    </row>
    <row r="15" spans="1:21" s="71" customFormat="1" ht="13.8" thickBot="1">
      <c r="A15" s="254"/>
      <c r="B15" s="73"/>
      <c r="C15" s="73"/>
      <c r="D15" s="163" t="s">
        <v>48</v>
      </c>
      <c r="E15" s="197"/>
      <c r="F15" s="73" t="s">
        <v>46</v>
      </c>
      <c r="G15" s="198"/>
      <c r="H15" s="195">
        <f>E15*G15</f>
        <v>0</v>
      </c>
      <c r="I15" s="144"/>
      <c r="J15"/>
      <c r="K15"/>
      <c r="L15"/>
      <c r="M15"/>
      <c r="N15"/>
      <c r="O15"/>
      <c r="P15"/>
      <c r="Q15"/>
      <c r="R15"/>
      <c r="S15"/>
      <c r="T15"/>
      <c r="U15"/>
    </row>
    <row r="16" spans="1:21" s="71" customFormat="1" ht="14.25" customHeight="1" thickBot="1">
      <c r="A16" s="249" t="s">
        <v>44</v>
      </c>
      <c r="B16" s="250"/>
      <c r="C16" s="250"/>
      <c r="D16" s="250"/>
      <c r="E16" s="250"/>
      <c r="F16" s="250"/>
      <c r="G16" s="250"/>
      <c r="H16" s="194">
        <f>SUM(H12:H15)</f>
        <v>0</v>
      </c>
      <c r="I16" s="145">
        <f>SUM(H12:H15)</f>
        <v>0</v>
      </c>
      <c r="J16"/>
      <c r="K16"/>
      <c r="L16"/>
      <c r="M16"/>
      <c r="N16"/>
      <c r="O16"/>
      <c r="P16"/>
      <c r="Q16"/>
      <c r="R16"/>
      <c r="S16"/>
      <c r="T16"/>
      <c r="U16"/>
    </row>
    <row r="17" spans="1:21" ht="11.4" customHeight="1">
      <c r="A17" s="257"/>
      <c r="B17" s="259" t="s">
        <v>49</v>
      </c>
      <c r="C17" s="259"/>
      <c r="D17" s="259"/>
      <c r="E17" s="259"/>
      <c r="F17" s="259"/>
      <c r="G17" s="259"/>
      <c r="H17" s="199">
        <f>ROUNDDOWN((H11+H16)*M17/100,-3)</f>
        <v>0</v>
      </c>
      <c r="J17"/>
      <c r="K17"/>
      <c r="L17"/>
      <c r="M17"/>
      <c r="N17"/>
      <c r="O17"/>
      <c r="P17"/>
      <c r="Q17"/>
      <c r="R17"/>
      <c r="S17"/>
      <c r="T17"/>
      <c r="U17"/>
    </row>
    <row r="18" spans="1:21" ht="11.4" customHeight="1">
      <c r="A18" s="257"/>
      <c r="B18" s="259" t="s">
        <v>50</v>
      </c>
      <c r="C18" s="259"/>
      <c r="D18" s="259"/>
      <c r="E18" s="259"/>
      <c r="F18" s="259"/>
      <c r="G18" s="259"/>
      <c r="H18" s="199">
        <f>ROUNDDOWN((H11+H17+H16)*$M18/100,-3)</f>
        <v>0</v>
      </c>
      <c r="J18"/>
      <c r="K18"/>
      <c r="L18"/>
      <c r="M18"/>
      <c r="N18"/>
      <c r="O18"/>
      <c r="P18"/>
      <c r="Q18"/>
      <c r="R18"/>
      <c r="S18"/>
      <c r="T18"/>
      <c r="U18"/>
    </row>
    <row r="19" spans="1:21" ht="11.4" customHeight="1" thickBot="1">
      <c r="A19" s="258"/>
      <c r="B19" s="260" t="s">
        <v>51</v>
      </c>
      <c r="C19" s="260"/>
      <c r="D19" s="260"/>
      <c r="E19" s="260"/>
      <c r="F19" s="260"/>
      <c r="G19" s="260"/>
      <c r="H19" s="200">
        <f>J19-M20</f>
        <v>0</v>
      </c>
      <c r="J19"/>
      <c r="K19"/>
      <c r="L19"/>
      <c r="M19"/>
      <c r="N19"/>
      <c r="O19"/>
      <c r="P19"/>
      <c r="Q19"/>
      <c r="R19"/>
      <c r="S19"/>
      <c r="T19"/>
      <c r="U19"/>
    </row>
    <row r="20" spans="1:21" ht="11.4" customHeight="1">
      <c r="A20" s="255" t="s">
        <v>52</v>
      </c>
      <c r="B20" s="256"/>
      <c r="C20" s="256"/>
      <c r="D20" s="256"/>
      <c r="E20" s="256"/>
      <c r="F20" s="256"/>
      <c r="G20" s="256"/>
      <c r="H20" s="201">
        <f>SUM(H11,H16:H19)</f>
        <v>0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1.4" customHeight="1">
      <c r="A21" s="261" t="s">
        <v>53</v>
      </c>
      <c r="B21" s="262"/>
      <c r="C21" s="262"/>
      <c r="D21" s="262"/>
      <c r="E21" s="262"/>
      <c r="F21" s="262"/>
      <c r="G21" s="262"/>
      <c r="H21" s="199">
        <f>H20*0.1</f>
        <v>0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21" customHeight="1" thickBot="1">
      <c r="A22" s="247" t="s">
        <v>54</v>
      </c>
      <c r="B22" s="248"/>
      <c r="C22" s="248"/>
      <c r="D22" s="248"/>
      <c r="E22" s="248"/>
      <c r="F22" s="248"/>
      <c r="G22" s="248"/>
      <c r="H22" s="200">
        <f>SUM(H20:H21)</f>
        <v>0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6.5" customHeight="1">
      <c r="H23" s="85"/>
      <c r="J23"/>
      <c r="K23"/>
      <c r="L23"/>
      <c r="M23"/>
      <c r="N23"/>
      <c r="O23"/>
      <c r="P23"/>
      <c r="Q23"/>
      <c r="R23"/>
      <c r="S23"/>
      <c r="T23"/>
      <c r="U23"/>
    </row>
    <row r="24" spans="1:21" ht="11.4" customHeight="1">
      <c r="J24"/>
      <c r="K24"/>
      <c r="L24"/>
      <c r="M24"/>
      <c r="N24"/>
      <c r="O24"/>
      <c r="P24"/>
      <c r="Q24"/>
      <c r="R24"/>
      <c r="S24"/>
      <c r="T24"/>
      <c r="U24"/>
    </row>
    <row r="25" spans="1:21" s="81" customFormat="1" ht="11.4" customHeight="1">
      <c r="B25" s="82"/>
      <c r="D25" s="83"/>
      <c r="E25" s="84"/>
      <c r="F25" s="84"/>
      <c r="G25" s="80"/>
      <c r="H25" s="80"/>
      <c r="I25" s="80"/>
      <c r="J25"/>
      <c r="K25"/>
      <c r="L25"/>
      <c r="M25"/>
      <c r="N25"/>
      <c r="O25"/>
      <c r="P25"/>
      <c r="Q25"/>
      <c r="R25"/>
      <c r="S25"/>
      <c r="T25"/>
      <c r="U25"/>
    </row>
    <row r="26" spans="1:21" ht="13.2">
      <c r="J26"/>
      <c r="K26"/>
      <c r="L26"/>
      <c r="M26"/>
      <c r="N26"/>
      <c r="O26"/>
      <c r="P26"/>
      <c r="Q26"/>
      <c r="R26"/>
      <c r="S26"/>
      <c r="T26"/>
      <c r="U26"/>
    </row>
    <row r="27" spans="1:21" ht="13.2">
      <c r="J27"/>
      <c r="K27"/>
      <c r="L27"/>
      <c r="M27"/>
      <c r="N27"/>
      <c r="O27"/>
      <c r="P27"/>
      <c r="Q27"/>
      <c r="R27"/>
      <c r="S27"/>
      <c r="T27"/>
      <c r="U27"/>
    </row>
    <row r="28" spans="1:21" ht="13.2">
      <c r="J28"/>
      <c r="K28"/>
      <c r="L28"/>
      <c r="M28"/>
      <c r="N28"/>
      <c r="O28"/>
      <c r="P28"/>
      <c r="Q28"/>
      <c r="R28"/>
      <c r="S28"/>
      <c r="T28"/>
      <c r="U28"/>
    </row>
    <row r="29" spans="1:21" ht="13.2">
      <c r="J29"/>
      <c r="K29"/>
      <c r="L29"/>
      <c r="M29"/>
      <c r="N29"/>
      <c r="O29"/>
      <c r="P29"/>
      <c r="Q29"/>
      <c r="R29"/>
      <c r="S29"/>
      <c r="T29"/>
      <c r="U29"/>
    </row>
    <row r="30" spans="1:21" ht="13.2">
      <c r="J30"/>
      <c r="K30"/>
      <c r="L30"/>
      <c r="M30"/>
      <c r="N30"/>
      <c r="O30"/>
      <c r="P30"/>
      <c r="Q30"/>
      <c r="R30"/>
      <c r="S30"/>
      <c r="T30"/>
      <c r="U30"/>
    </row>
    <row r="31" spans="1:21" ht="13.2">
      <c r="J31"/>
      <c r="K31"/>
      <c r="L31"/>
      <c r="M31"/>
      <c r="N31"/>
      <c r="O31"/>
      <c r="P31"/>
      <c r="Q31"/>
      <c r="R31"/>
      <c r="S31"/>
      <c r="T31"/>
      <c r="U31"/>
    </row>
    <row r="32" spans="1:21" ht="13.2">
      <c r="J32"/>
      <c r="K32"/>
      <c r="L32"/>
      <c r="M32"/>
      <c r="N32"/>
      <c r="O32"/>
      <c r="P32"/>
      <c r="Q32"/>
      <c r="R32"/>
      <c r="S32"/>
      <c r="T32"/>
      <c r="U32"/>
    </row>
    <row r="33" spans="10:21" ht="13.2">
      <c r="J33"/>
      <c r="K33"/>
      <c r="L33"/>
      <c r="M33"/>
      <c r="N33"/>
      <c r="O33"/>
      <c r="P33"/>
      <c r="Q33"/>
      <c r="R33"/>
      <c r="S33"/>
      <c r="T33"/>
      <c r="U33"/>
    </row>
    <row r="34" spans="10:21" ht="13.2">
      <c r="J34"/>
      <c r="K34"/>
      <c r="L34"/>
      <c r="M34"/>
      <c r="N34"/>
      <c r="O34"/>
      <c r="P34"/>
      <c r="Q34"/>
      <c r="R34"/>
      <c r="S34"/>
      <c r="T34"/>
      <c r="U34"/>
    </row>
    <row r="35" spans="10:21" ht="13.2">
      <c r="J35"/>
      <c r="K35"/>
      <c r="L35"/>
      <c r="M35"/>
      <c r="N35"/>
      <c r="O35"/>
      <c r="P35"/>
      <c r="Q35"/>
      <c r="R35"/>
      <c r="S35"/>
      <c r="T35"/>
      <c r="U35"/>
    </row>
    <row r="36" spans="10:21" ht="13.2">
      <c r="J36"/>
      <c r="K36"/>
      <c r="L36"/>
      <c r="M36"/>
      <c r="N36"/>
      <c r="O36"/>
      <c r="P36"/>
      <c r="Q36"/>
      <c r="R36"/>
      <c r="S36"/>
      <c r="T36"/>
      <c r="U36"/>
    </row>
    <row r="37" spans="10:21" ht="13.2">
      <c r="J37"/>
      <c r="K37"/>
      <c r="L37"/>
      <c r="M37"/>
      <c r="N37"/>
      <c r="O37"/>
      <c r="P37"/>
      <c r="Q37"/>
      <c r="R37"/>
      <c r="S37"/>
      <c r="T37"/>
      <c r="U37"/>
    </row>
    <row r="38" spans="10:21" ht="13.2">
      <c r="J38"/>
      <c r="K38"/>
      <c r="L38"/>
      <c r="M38"/>
      <c r="N38"/>
      <c r="O38"/>
      <c r="P38"/>
      <c r="Q38"/>
      <c r="R38"/>
      <c r="S38"/>
      <c r="T38"/>
      <c r="U38"/>
    </row>
    <row r="39" spans="10:21" ht="13.2">
      <c r="J39"/>
      <c r="K39"/>
      <c r="L39"/>
      <c r="M39"/>
      <c r="N39"/>
      <c r="O39"/>
      <c r="P39"/>
      <c r="Q39"/>
      <c r="R39"/>
      <c r="S39"/>
      <c r="T39"/>
      <c r="U39"/>
    </row>
    <row r="40" spans="10:21" ht="13.2">
      <c r="J40"/>
      <c r="K40"/>
      <c r="L40"/>
      <c r="M40"/>
      <c r="N40"/>
      <c r="O40"/>
      <c r="P40"/>
      <c r="Q40"/>
      <c r="R40"/>
      <c r="S40"/>
      <c r="T40"/>
      <c r="U40"/>
    </row>
  </sheetData>
  <mergeCells count="12">
    <mergeCell ref="J12:K12"/>
    <mergeCell ref="A22:G22"/>
    <mergeCell ref="A16:G16"/>
    <mergeCell ref="A1:I1"/>
    <mergeCell ref="A11:G11"/>
    <mergeCell ref="A12:A15"/>
    <mergeCell ref="A20:G20"/>
    <mergeCell ref="A17:A19"/>
    <mergeCell ref="B17:G17"/>
    <mergeCell ref="B18:G18"/>
    <mergeCell ref="B19:G19"/>
    <mergeCell ref="A21:G21"/>
  </mergeCells>
  <phoneticPr fontId="2"/>
  <pageMargins left="0.75" right="0.75" top="1" bottom="1" header="0.51200000000000001" footer="0.51200000000000001"/>
  <pageSetup paperSize="9" scale="97" fitToHeight="0" orientation="portrait" r:id="rId1"/>
  <headerFooter alignWithMargins="0"/>
  <colBreaks count="1" manualBreakCount="1">
    <brk id="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B47"/>
  <sheetViews>
    <sheetView showZeros="0" view="pageBreakPreview" zoomScaleNormal="100" workbookViewId="0">
      <selection activeCell="H12" sqref="H12"/>
    </sheetView>
  </sheetViews>
  <sheetFormatPr defaultColWidth="9" defaultRowHeight="10.8"/>
  <cols>
    <col min="1" max="1" width="27.6640625" style="81" customWidth="1"/>
    <col min="2" max="2" width="7.44140625" style="82" hidden="1" customWidth="1"/>
    <col min="3" max="3" width="20.6640625" style="83" hidden="1" customWidth="1"/>
    <col min="4" max="4" width="11.77734375" style="81" hidden="1" customWidth="1"/>
    <col min="5" max="5" width="9.6640625" style="83" customWidth="1"/>
    <col min="6" max="41" width="5.77734375" style="88" hidden="1" customWidth="1"/>
    <col min="42" max="43" width="5.77734375" style="88" customWidth="1"/>
    <col min="44" max="67" width="5.77734375" style="88" hidden="1" customWidth="1"/>
    <col min="68" max="68" width="5.77734375" style="88" customWidth="1"/>
    <col min="69" max="69" width="7.44140625" style="88" customWidth="1"/>
    <col min="70" max="70" width="8.77734375" style="81" customWidth="1"/>
    <col min="71" max="71" width="7" style="81" customWidth="1"/>
    <col min="72" max="72" width="35.88671875" style="80" bestFit="1" customWidth="1"/>
    <col min="73" max="73" width="7.44140625" style="81" customWidth="1"/>
    <col min="74" max="74" width="9.6640625" style="80" customWidth="1"/>
    <col min="75" max="75" width="5.6640625" style="81" customWidth="1"/>
    <col min="76" max="76" width="3.6640625" style="81" customWidth="1"/>
    <col min="77" max="77" width="5.6640625" style="81" customWidth="1"/>
    <col min="78" max="78" width="9.6640625" style="81" customWidth="1"/>
    <col min="79" max="79" width="13.44140625" style="81" customWidth="1"/>
    <col min="80" max="16384" width="9" style="81"/>
  </cols>
  <sheetData>
    <row r="1" spans="1:80" s="41" customFormat="1" ht="33.75" customHeight="1">
      <c r="A1" s="251" t="s">
        <v>55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40"/>
    </row>
    <row r="2" spans="1:80" s="41" customFormat="1" ht="13.2">
      <c r="A2" s="42"/>
      <c r="B2" s="43"/>
      <c r="C2" s="43"/>
      <c r="D2" s="43"/>
      <c r="E2" s="44"/>
      <c r="F2" s="44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45"/>
      <c r="BO2" s="45"/>
      <c r="BP2" s="45"/>
      <c r="BQ2" s="38" t="str">
        <f>"("&amp;表紙等_署用!$H$1&amp;")"</f>
        <v>(№ 8-7)</v>
      </c>
      <c r="BR2" s="46"/>
    </row>
    <row r="3" spans="1:80" s="41" customFormat="1" ht="13.2">
      <c r="A3" s="42"/>
      <c r="B3" s="47"/>
      <c r="C3" s="47"/>
      <c r="D3" s="47"/>
      <c r="E3" s="44"/>
      <c r="F3" s="44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45"/>
      <c r="BO3" s="45"/>
      <c r="BP3" s="45"/>
      <c r="BQ3" s="48" t="s">
        <v>79</v>
      </c>
      <c r="BR3" s="46"/>
    </row>
    <row r="4" spans="1:80" ht="5.25" customHeight="1" thickBot="1">
      <c r="B4" s="83"/>
      <c r="BS4" s="80"/>
      <c r="BT4" s="81"/>
      <c r="BU4" s="80"/>
      <c r="BV4" s="81"/>
      <c r="BY4" s="89"/>
    </row>
    <row r="5" spans="1:80" ht="13.5" customHeight="1">
      <c r="A5" s="263"/>
      <c r="B5" s="264"/>
      <c r="C5" s="264"/>
      <c r="D5" s="264"/>
      <c r="E5" s="265"/>
      <c r="F5" s="277" t="s">
        <v>80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9"/>
      <c r="BS5" s="80"/>
      <c r="BT5" s="81"/>
      <c r="BU5" s="80"/>
      <c r="BV5" s="81"/>
    </row>
    <row r="6" spans="1:80" ht="14.25" customHeight="1">
      <c r="A6" s="266"/>
      <c r="B6" s="267"/>
      <c r="C6" s="267"/>
      <c r="D6" s="267"/>
      <c r="E6" s="268"/>
      <c r="F6" s="269" t="s">
        <v>107</v>
      </c>
      <c r="G6" s="270"/>
      <c r="H6" s="271" t="s">
        <v>64</v>
      </c>
      <c r="I6" s="272"/>
      <c r="J6" s="271" t="s">
        <v>81</v>
      </c>
      <c r="K6" s="272"/>
      <c r="L6" s="271" t="s">
        <v>82</v>
      </c>
      <c r="M6" s="272"/>
      <c r="N6" s="271" t="s">
        <v>83</v>
      </c>
      <c r="O6" s="272"/>
      <c r="P6" s="273" t="s">
        <v>91</v>
      </c>
      <c r="Q6" s="270"/>
      <c r="R6" s="271" t="s">
        <v>144</v>
      </c>
      <c r="S6" s="272"/>
      <c r="T6" s="271" t="s">
        <v>84</v>
      </c>
      <c r="U6" s="272"/>
      <c r="V6" s="271" t="s">
        <v>85</v>
      </c>
      <c r="W6" s="272"/>
      <c r="X6" s="271" t="s">
        <v>86</v>
      </c>
      <c r="Y6" s="272"/>
      <c r="Z6" s="271" t="s">
        <v>93</v>
      </c>
      <c r="AA6" s="272"/>
      <c r="AB6" s="271" t="s">
        <v>108</v>
      </c>
      <c r="AC6" s="272"/>
      <c r="AD6" s="271" t="s">
        <v>88</v>
      </c>
      <c r="AE6" s="272"/>
      <c r="AF6" s="271" t="s">
        <v>109</v>
      </c>
      <c r="AG6" s="272"/>
      <c r="AH6" s="271" t="s">
        <v>139</v>
      </c>
      <c r="AI6" s="272"/>
      <c r="AJ6" s="271" t="s">
        <v>89</v>
      </c>
      <c r="AK6" s="272"/>
      <c r="AL6" s="271" t="s">
        <v>87</v>
      </c>
      <c r="AM6" s="272"/>
      <c r="AN6" s="273" t="s">
        <v>98</v>
      </c>
      <c r="AO6" s="270"/>
      <c r="AP6" s="273" t="s">
        <v>97</v>
      </c>
      <c r="AQ6" s="270"/>
      <c r="AR6" s="273" t="s">
        <v>99</v>
      </c>
      <c r="AS6" s="270"/>
      <c r="AT6" s="271" t="s">
        <v>94</v>
      </c>
      <c r="AU6" s="272"/>
      <c r="AV6" s="273" t="s">
        <v>95</v>
      </c>
      <c r="AW6" s="270"/>
      <c r="AX6" s="273" t="s">
        <v>96</v>
      </c>
      <c r="AY6" s="270"/>
      <c r="AZ6" s="273" t="s">
        <v>100</v>
      </c>
      <c r="BA6" s="270"/>
      <c r="BB6" s="271" t="s">
        <v>102</v>
      </c>
      <c r="BC6" s="272"/>
      <c r="BD6" s="271" t="s">
        <v>101</v>
      </c>
      <c r="BE6" s="272"/>
      <c r="BF6" s="273" t="s">
        <v>92</v>
      </c>
      <c r="BG6" s="270"/>
      <c r="BH6" s="271" t="s">
        <v>103</v>
      </c>
      <c r="BI6" s="272"/>
      <c r="BJ6" s="271" t="s">
        <v>104</v>
      </c>
      <c r="BK6" s="272"/>
      <c r="BL6" s="271" t="s">
        <v>90</v>
      </c>
      <c r="BM6" s="272"/>
      <c r="BN6" s="273" t="s">
        <v>105</v>
      </c>
      <c r="BO6" s="274"/>
      <c r="BP6" s="275" t="s">
        <v>56</v>
      </c>
      <c r="BQ6" s="276"/>
      <c r="BS6" s="80"/>
      <c r="BT6" s="81"/>
      <c r="BU6" s="80"/>
      <c r="BV6" s="81"/>
    </row>
    <row r="7" spans="1:80" ht="14.25" customHeight="1">
      <c r="A7" s="284" t="s">
        <v>57</v>
      </c>
      <c r="B7" s="285"/>
      <c r="C7" s="285"/>
      <c r="D7" s="285"/>
      <c r="E7" s="286"/>
      <c r="F7" s="287">
        <f>BU17</f>
        <v>0</v>
      </c>
      <c r="G7" s="288"/>
      <c r="H7" s="280">
        <f>BU18</f>
        <v>0</v>
      </c>
      <c r="I7" s="288"/>
      <c r="J7" s="280">
        <f>BU19</f>
        <v>0</v>
      </c>
      <c r="K7" s="288"/>
      <c r="L7" s="280">
        <f>BU20</f>
        <v>0</v>
      </c>
      <c r="M7" s="288"/>
      <c r="N7" s="280">
        <f>BU21</f>
        <v>0</v>
      </c>
      <c r="O7" s="288"/>
      <c r="P7" s="280">
        <f>BU32</f>
        <v>0</v>
      </c>
      <c r="Q7" s="288"/>
      <c r="R7" s="280">
        <f>BU47</f>
        <v>0</v>
      </c>
      <c r="S7" s="288"/>
      <c r="T7" s="280">
        <f>BU25</f>
        <v>0</v>
      </c>
      <c r="U7" s="288"/>
      <c r="V7" s="280">
        <f>BU26</f>
        <v>0</v>
      </c>
      <c r="W7" s="288"/>
      <c r="X7" s="280">
        <f>BU27</f>
        <v>0</v>
      </c>
      <c r="Y7" s="288"/>
      <c r="Z7" s="280">
        <f>BU34</f>
        <v>0</v>
      </c>
      <c r="AA7" s="288"/>
      <c r="AB7" s="280">
        <f>BU22</f>
        <v>0</v>
      </c>
      <c r="AC7" s="288"/>
      <c r="AD7" s="280">
        <f>BU29</f>
        <v>0</v>
      </c>
      <c r="AE7" s="288"/>
      <c r="AF7" s="280">
        <f>BU23</f>
        <v>0</v>
      </c>
      <c r="AG7" s="288"/>
      <c r="AH7" s="280">
        <f>BU24</f>
        <v>0</v>
      </c>
      <c r="AI7" s="288"/>
      <c r="AJ7" s="280">
        <f>BU30</f>
        <v>0</v>
      </c>
      <c r="AK7" s="288"/>
      <c r="AL7" s="280">
        <f>BU28</f>
        <v>0</v>
      </c>
      <c r="AM7" s="288"/>
      <c r="AN7" s="280">
        <f>BU39</f>
        <v>0</v>
      </c>
      <c r="AO7" s="288"/>
      <c r="AP7" s="280">
        <f>BU38</f>
        <v>0</v>
      </c>
      <c r="AQ7" s="288"/>
      <c r="AR7" s="280">
        <f>BU40</f>
        <v>0</v>
      </c>
      <c r="AS7" s="288"/>
      <c r="AT7" s="280">
        <f>BU35</f>
        <v>0</v>
      </c>
      <c r="AU7" s="288"/>
      <c r="AV7" s="280">
        <f>BU36</f>
        <v>0</v>
      </c>
      <c r="AW7" s="288"/>
      <c r="AX7" s="280">
        <f>BU37</f>
        <v>0</v>
      </c>
      <c r="AY7" s="288"/>
      <c r="AZ7" s="280">
        <f>BU41</f>
        <v>0</v>
      </c>
      <c r="BA7" s="288"/>
      <c r="BB7" s="280">
        <f>BU43</f>
        <v>0</v>
      </c>
      <c r="BC7" s="288"/>
      <c r="BD7" s="280">
        <f>BU42</f>
        <v>0</v>
      </c>
      <c r="BE7" s="288"/>
      <c r="BF7" s="280">
        <f>BU33</f>
        <v>0</v>
      </c>
      <c r="BG7" s="288"/>
      <c r="BH7" s="280">
        <f>BU44</f>
        <v>0</v>
      </c>
      <c r="BI7" s="288"/>
      <c r="BJ7" s="280">
        <f>BU45</f>
        <v>0</v>
      </c>
      <c r="BK7" s="288"/>
      <c r="BL7" s="280">
        <f>BU31</f>
        <v>0</v>
      </c>
      <c r="BM7" s="288"/>
      <c r="BN7" s="280">
        <f>BU46</f>
        <v>0</v>
      </c>
      <c r="BO7" s="281"/>
      <c r="BP7" s="282">
        <f>SUM(F7:BO7)</f>
        <v>0</v>
      </c>
      <c r="BQ7" s="283"/>
      <c r="BS7" s="80"/>
      <c r="BT7" s="81"/>
      <c r="BU7" s="80"/>
      <c r="BV7" s="81"/>
    </row>
    <row r="8" spans="1:80" s="105" customFormat="1" ht="18.75" customHeight="1" thickBot="1">
      <c r="A8" s="136" t="s">
        <v>35</v>
      </c>
      <c r="B8" s="79" t="s">
        <v>36</v>
      </c>
      <c r="C8" s="79" t="s">
        <v>58</v>
      </c>
      <c r="D8" s="137" t="s">
        <v>37</v>
      </c>
      <c r="E8" s="138" t="s">
        <v>38</v>
      </c>
      <c r="F8" s="90" t="s">
        <v>106</v>
      </c>
      <c r="G8" s="91" t="s">
        <v>60</v>
      </c>
      <c r="H8" s="91" t="s">
        <v>59</v>
      </c>
      <c r="I8" s="91" t="s">
        <v>60</v>
      </c>
      <c r="J8" s="91" t="s">
        <v>59</v>
      </c>
      <c r="K8" s="91" t="s">
        <v>60</v>
      </c>
      <c r="L8" s="91" t="s">
        <v>59</v>
      </c>
      <c r="M8" s="91" t="s">
        <v>60</v>
      </c>
      <c r="N8" s="91" t="s">
        <v>59</v>
      </c>
      <c r="O8" s="91" t="s">
        <v>60</v>
      </c>
      <c r="P8" s="91" t="s">
        <v>59</v>
      </c>
      <c r="Q8" s="91" t="s">
        <v>60</v>
      </c>
      <c r="R8" s="91" t="s">
        <v>59</v>
      </c>
      <c r="S8" s="91" t="s">
        <v>60</v>
      </c>
      <c r="T8" s="91" t="s">
        <v>59</v>
      </c>
      <c r="U8" s="91" t="s">
        <v>60</v>
      </c>
      <c r="V8" s="91" t="s">
        <v>59</v>
      </c>
      <c r="W8" s="91" t="s">
        <v>60</v>
      </c>
      <c r="X8" s="91" t="s">
        <v>59</v>
      </c>
      <c r="Y8" s="91" t="s">
        <v>60</v>
      </c>
      <c r="Z8" s="91" t="s">
        <v>59</v>
      </c>
      <c r="AA8" s="91" t="s">
        <v>60</v>
      </c>
      <c r="AB8" s="91" t="s">
        <v>59</v>
      </c>
      <c r="AC8" s="91" t="s">
        <v>60</v>
      </c>
      <c r="AD8" s="91" t="s">
        <v>59</v>
      </c>
      <c r="AE8" s="91" t="s">
        <v>60</v>
      </c>
      <c r="AF8" s="91" t="s">
        <v>59</v>
      </c>
      <c r="AG8" s="91" t="s">
        <v>60</v>
      </c>
      <c r="AH8" s="91" t="s">
        <v>59</v>
      </c>
      <c r="AI8" s="91" t="s">
        <v>60</v>
      </c>
      <c r="AJ8" s="91" t="s">
        <v>59</v>
      </c>
      <c r="AK8" s="91" t="s">
        <v>60</v>
      </c>
      <c r="AL8" s="91" t="s">
        <v>59</v>
      </c>
      <c r="AM8" s="91" t="s">
        <v>60</v>
      </c>
      <c r="AN8" s="91" t="s">
        <v>59</v>
      </c>
      <c r="AO8" s="91" t="s">
        <v>60</v>
      </c>
      <c r="AP8" s="91" t="s">
        <v>59</v>
      </c>
      <c r="AQ8" s="91" t="s">
        <v>60</v>
      </c>
      <c r="AR8" s="91" t="s">
        <v>59</v>
      </c>
      <c r="AS8" s="91" t="s">
        <v>60</v>
      </c>
      <c r="AT8" s="91" t="s">
        <v>59</v>
      </c>
      <c r="AU8" s="91" t="s">
        <v>60</v>
      </c>
      <c r="AV8" s="91" t="s">
        <v>59</v>
      </c>
      <c r="AW8" s="91" t="s">
        <v>60</v>
      </c>
      <c r="AX8" s="91" t="s">
        <v>59</v>
      </c>
      <c r="AY8" s="91" t="s">
        <v>60</v>
      </c>
      <c r="AZ8" s="91" t="s">
        <v>59</v>
      </c>
      <c r="BA8" s="91" t="s">
        <v>60</v>
      </c>
      <c r="BB8" s="91" t="s">
        <v>59</v>
      </c>
      <c r="BC8" s="91" t="s">
        <v>60</v>
      </c>
      <c r="BD8" s="91" t="s">
        <v>59</v>
      </c>
      <c r="BE8" s="91" t="s">
        <v>60</v>
      </c>
      <c r="BF8" s="91" t="s">
        <v>59</v>
      </c>
      <c r="BG8" s="91" t="s">
        <v>60</v>
      </c>
      <c r="BH8" s="91" t="s">
        <v>59</v>
      </c>
      <c r="BI8" s="91" t="s">
        <v>60</v>
      </c>
      <c r="BJ8" s="91" t="s">
        <v>59</v>
      </c>
      <c r="BK8" s="91" t="s">
        <v>60</v>
      </c>
      <c r="BL8" s="91" t="s">
        <v>59</v>
      </c>
      <c r="BM8" s="91" t="s">
        <v>60</v>
      </c>
      <c r="BN8" s="91" t="s">
        <v>61</v>
      </c>
      <c r="BO8" s="92" t="s">
        <v>60</v>
      </c>
      <c r="BP8" s="90" t="s">
        <v>61</v>
      </c>
      <c r="BQ8" s="93" t="s">
        <v>62</v>
      </c>
      <c r="BS8" s="135"/>
      <c r="BT8" s="81"/>
      <c r="BU8" s="80"/>
    </row>
    <row r="9" spans="1:80" s="133" customFormat="1">
      <c r="A9" s="169" t="s">
        <v>156</v>
      </c>
      <c r="B9" s="170"/>
      <c r="C9" s="171"/>
      <c r="D9" s="172"/>
      <c r="E9" s="173" t="s">
        <v>157</v>
      </c>
      <c r="F9" s="189"/>
      <c r="G9" s="204"/>
      <c r="H9" s="190"/>
      <c r="I9" s="204"/>
      <c r="J9" s="190"/>
      <c r="K9" s="204"/>
      <c r="L9" s="190"/>
      <c r="M9" s="204"/>
      <c r="N9" s="190"/>
      <c r="O9" s="204"/>
      <c r="P9" s="190"/>
      <c r="Q9" s="204"/>
      <c r="R9" s="190"/>
      <c r="S9" s="204"/>
      <c r="T9" s="190"/>
      <c r="U9" s="204"/>
      <c r="V9" s="190"/>
      <c r="W9" s="204"/>
      <c r="X9" s="190"/>
      <c r="Y9" s="204"/>
      <c r="Z9" s="190"/>
      <c r="AA9" s="204"/>
      <c r="AB9" s="190"/>
      <c r="AC9" s="204"/>
      <c r="AD9" s="190"/>
      <c r="AE9" s="204"/>
      <c r="AF9" s="190"/>
      <c r="AG9" s="204"/>
      <c r="AH9" s="190"/>
      <c r="AI9" s="204"/>
      <c r="AJ9" s="190"/>
      <c r="AK9" s="204"/>
      <c r="AL9" s="190"/>
      <c r="AM9" s="204"/>
      <c r="AN9" s="190"/>
      <c r="AO9" s="204"/>
      <c r="AP9" s="190">
        <v>3</v>
      </c>
      <c r="AQ9" s="204">
        <v>19.600000000000001</v>
      </c>
      <c r="AR9" s="190"/>
      <c r="AS9" s="204"/>
      <c r="AT9" s="190"/>
      <c r="AU9" s="204"/>
      <c r="AV9" s="190"/>
      <c r="AW9" s="204"/>
      <c r="AX9" s="190"/>
      <c r="AY9" s="204"/>
      <c r="AZ9" s="190"/>
      <c r="BA9" s="204"/>
      <c r="BB9" s="190"/>
      <c r="BC9" s="204"/>
      <c r="BD9" s="190"/>
      <c r="BE9" s="204"/>
      <c r="BF9" s="190"/>
      <c r="BG9" s="204"/>
      <c r="BH9" s="190"/>
      <c r="BI9" s="204"/>
      <c r="BJ9" s="190"/>
      <c r="BK9" s="204"/>
      <c r="BL9" s="190"/>
      <c r="BM9" s="204"/>
      <c r="BN9" s="190"/>
      <c r="BO9" s="208"/>
      <c r="BP9" s="189">
        <f>SUMIF(F$8:BO$8,"個数",F9:BO9)</f>
        <v>3</v>
      </c>
      <c r="BQ9" s="208">
        <f>SUMIF(F$8:BO$8,"施工長",F9:BO9)</f>
        <v>19.600000000000001</v>
      </c>
      <c r="BS9" s="134"/>
      <c r="BT9" s="81"/>
      <c r="BU9" s="80"/>
    </row>
    <row r="10" spans="1:80" s="133" customFormat="1">
      <c r="A10" s="174" t="s">
        <v>159</v>
      </c>
      <c r="B10" s="175"/>
      <c r="C10" s="176"/>
      <c r="D10" s="177"/>
      <c r="E10" s="178" t="s">
        <v>157</v>
      </c>
      <c r="F10" s="191"/>
      <c r="G10" s="205"/>
      <c r="H10" s="140"/>
      <c r="I10" s="205"/>
      <c r="J10" s="140"/>
      <c r="K10" s="205"/>
      <c r="L10" s="140"/>
      <c r="M10" s="205"/>
      <c r="N10" s="140"/>
      <c r="O10" s="205"/>
      <c r="P10" s="140"/>
      <c r="Q10" s="205"/>
      <c r="R10" s="140"/>
      <c r="S10" s="205"/>
      <c r="T10" s="140"/>
      <c r="U10" s="205"/>
      <c r="V10" s="140"/>
      <c r="W10" s="205"/>
      <c r="X10" s="140"/>
      <c r="Y10" s="205"/>
      <c r="Z10" s="140"/>
      <c r="AA10" s="205"/>
      <c r="AB10" s="140"/>
      <c r="AC10" s="205"/>
      <c r="AD10" s="140"/>
      <c r="AE10" s="205"/>
      <c r="AF10" s="140"/>
      <c r="AG10" s="205"/>
      <c r="AH10" s="140"/>
      <c r="AI10" s="205"/>
      <c r="AJ10" s="140"/>
      <c r="AK10" s="205"/>
      <c r="AL10" s="140"/>
      <c r="AM10" s="205"/>
      <c r="AN10" s="140"/>
      <c r="AO10" s="205"/>
      <c r="AP10" s="140">
        <v>2</v>
      </c>
      <c r="AQ10" s="205">
        <v>8024</v>
      </c>
      <c r="AR10" s="140"/>
      <c r="AS10" s="205"/>
      <c r="AT10" s="140"/>
      <c r="AU10" s="205"/>
      <c r="AV10" s="140"/>
      <c r="AW10" s="205"/>
      <c r="AX10" s="140"/>
      <c r="AY10" s="205"/>
      <c r="AZ10" s="140"/>
      <c r="BA10" s="205"/>
      <c r="BB10" s="140"/>
      <c r="BC10" s="205"/>
      <c r="BD10" s="140"/>
      <c r="BE10" s="205"/>
      <c r="BF10" s="140"/>
      <c r="BG10" s="205"/>
      <c r="BH10" s="140"/>
      <c r="BI10" s="205"/>
      <c r="BJ10" s="140"/>
      <c r="BK10" s="205"/>
      <c r="BL10" s="140"/>
      <c r="BM10" s="205"/>
      <c r="BN10" s="140"/>
      <c r="BO10" s="209"/>
      <c r="BP10" s="191">
        <f>SUMIF(F$8:BO$8,"個数",F10:BO10)</f>
        <v>2</v>
      </c>
      <c r="BQ10" s="209">
        <f>SUMIF(F$8:BO$8,"施工長",F10:BO10)</f>
        <v>8024</v>
      </c>
      <c r="BS10" s="134"/>
      <c r="BT10" s="81"/>
      <c r="BU10" s="80"/>
    </row>
    <row r="11" spans="1:80" s="133" customFormat="1">
      <c r="A11" s="174"/>
      <c r="B11" s="175"/>
      <c r="C11" s="176"/>
      <c r="D11" s="177"/>
      <c r="E11" s="178" t="s">
        <v>160</v>
      </c>
      <c r="F11" s="191"/>
      <c r="G11" s="205"/>
      <c r="H11" s="140"/>
      <c r="I11" s="205"/>
      <c r="J11" s="140"/>
      <c r="K11" s="205"/>
      <c r="L11" s="140"/>
      <c r="M11" s="205"/>
      <c r="N11" s="140"/>
      <c r="O11" s="205"/>
      <c r="P11" s="140"/>
      <c r="Q11" s="205"/>
      <c r="R11" s="140"/>
      <c r="S11" s="205"/>
      <c r="T11" s="140"/>
      <c r="U11" s="205"/>
      <c r="V11" s="140"/>
      <c r="W11" s="205"/>
      <c r="X11" s="140"/>
      <c r="Y11" s="205"/>
      <c r="Z11" s="140"/>
      <c r="AA11" s="205"/>
      <c r="AB11" s="140"/>
      <c r="AC11" s="205"/>
      <c r="AD11" s="140"/>
      <c r="AE11" s="205"/>
      <c r="AF11" s="140"/>
      <c r="AG11" s="205"/>
      <c r="AH11" s="140"/>
      <c r="AI11" s="205"/>
      <c r="AJ11" s="140"/>
      <c r="AK11" s="205"/>
      <c r="AL11" s="140"/>
      <c r="AM11" s="205"/>
      <c r="AN11" s="140"/>
      <c r="AO11" s="205"/>
      <c r="AP11" s="140">
        <v>5</v>
      </c>
      <c r="AQ11" s="205">
        <v>20</v>
      </c>
      <c r="AR11" s="140"/>
      <c r="AS11" s="205"/>
      <c r="AT11" s="140"/>
      <c r="AU11" s="205"/>
      <c r="AV11" s="140"/>
      <c r="AW11" s="205"/>
      <c r="AX11" s="140"/>
      <c r="AY11" s="205"/>
      <c r="AZ11" s="140"/>
      <c r="BA11" s="205"/>
      <c r="BB11" s="140"/>
      <c r="BC11" s="205"/>
      <c r="BD11" s="140"/>
      <c r="BE11" s="205"/>
      <c r="BF11" s="140"/>
      <c r="BG11" s="205"/>
      <c r="BH11" s="140"/>
      <c r="BI11" s="205"/>
      <c r="BJ11" s="140"/>
      <c r="BK11" s="205"/>
      <c r="BL11" s="140"/>
      <c r="BM11" s="205"/>
      <c r="BN11" s="140"/>
      <c r="BO11" s="209"/>
      <c r="BP11" s="191">
        <f t="shared" ref="BP11:BP12" si="0">SUMIF(F$8:BO$8,"個数",F11:BO11)</f>
        <v>5</v>
      </c>
      <c r="BQ11" s="209">
        <f t="shared" ref="BQ11:BQ12" si="1">SUMIF(F$8:BO$8,"施工長",F11:BO11)</f>
        <v>20</v>
      </c>
      <c r="BS11" s="134"/>
      <c r="BT11" s="81"/>
      <c r="BU11" s="80"/>
    </row>
    <row r="12" spans="1:80" s="133" customFormat="1">
      <c r="A12" s="174" t="s">
        <v>161</v>
      </c>
      <c r="B12" s="175"/>
      <c r="C12" s="176"/>
      <c r="D12" s="177"/>
      <c r="E12" s="178" t="s">
        <v>157</v>
      </c>
      <c r="F12" s="191"/>
      <c r="G12" s="205"/>
      <c r="H12" s="140"/>
      <c r="I12" s="205"/>
      <c r="J12" s="140"/>
      <c r="K12" s="205"/>
      <c r="L12" s="140"/>
      <c r="M12" s="205"/>
      <c r="N12" s="140"/>
      <c r="O12" s="205"/>
      <c r="P12" s="140"/>
      <c r="Q12" s="205"/>
      <c r="R12" s="140"/>
      <c r="S12" s="205"/>
      <c r="T12" s="140"/>
      <c r="U12" s="205"/>
      <c r="V12" s="140"/>
      <c r="W12" s="205"/>
      <c r="X12" s="140"/>
      <c r="Y12" s="205"/>
      <c r="Z12" s="140"/>
      <c r="AA12" s="205"/>
      <c r="AB12" s="140"/>
      <c r="AC12" s="205"/>
      <c r="AD12" s="140"/>
      <c r="AE12" s="205"/>
      <c r="AF12" s="140"/>
      <c r="AG12" s="205"/>
      <c r="AH12" s="140"/>
      <c r="AI12" s="205"/>
      <c r="AJ12" s="140"/>
      <c r="AK12" s="205"/>
      <c r="AL12" s="140"/>
      <c r="AM12" s="205"/>
      <c r="AN12" s="140"/>
      <c r="AO12" s="205"/>
      <c r="AP12" s="140">
        <v>4</v>
      </c>
      <c r="AQ12" s="205">
        <v>36</v>
      </c>
      <c r="AR12" s="140"/>
      <c r="AS12" s="205"/>
      <c r="AT12" s="140"/>
      <c r="AU12" s="205"/>
      <c r="AV12" s="140"/>
      <c r="AW12" s="205"/>
      <c r="AX12" s="140"/>
      <c r="AY12" s="205"/>
      <c r="AZ12" s="140"/>
      <c r="BA12" s="205"/>
      <c r="BB12" s="140"/>
      <c r="BC12" s="205"/>
      <c r="BD12" s="140"/>
      <c r="BE12" s="205"/>
      <c r="BF12" s="140"/>
      <c r="BG12" s="205"/>
      <c r="BH12" s="140"/>
      <c r="BI12" s="205"/>
      <c r="BJ12" s="140"/>
      <c r="BK12" s="205"/>
      <c r="BL12" s="140"/>
      <c r="BM12" s="205"/>
      <c r="BN12" s="140"/>
      <c r="BO12" s="209"/>
      <c r="BP12" s="191">
        <f t="shared" si="0"/>
        <v>4</v>
      </c>
      <c r="BQ12" s="209">
        <f t="shared" si="1"/>
        <v>36</v>
      </c>
      <c r="BS12" s="134"/>
      <c r="BT12" s="81"/>
      <c r="BU12" s="80"/>
    </row>
    <row r="13" spans="1:80" s="66" customFormat="1" ht="11.4" thickBot="1">
      <c r="A13" s="94" t="s">
        <v>162</v>
      </c>
      <c r="B13" s="95"/>
      <c r="C13" s="96"/>
      <c r="D13" s="97"/>
      <c r="E13" s="153"/>
      <c r="F13" s="192"/>
      <c r="G13" s="206"/>
      <c r="H13" s="141"/>
      <c r="I13" s="206"/>
      <c r="J13" s="141"/>
      <c r="K13" s="206"/>
      <c r="L13" s="141"/>
      <c r="M13" s="206"/>
      <c r="N13" s="141"/>
      <c r="O13" s="206"/>
      <c r="P13" s="141"/>
      <c r="Q13" s="206"/>
      <c r="R13" s="141"/>
      <c r="S13" s="206"/>
      <c r="T13" s="141"/>
      <c r="U13" s="206"/>
      <c r="V13" s="141"/>
      <c r="W13" s="206"/>
      <c r="X13" s="141"/>
      <c r="Y13" s="206"/>
      <c r="Z13" s="141"/>
      <c r="AA13" s="206"/>
      <c r="AB13" s="141"/>
      <c r="AC13" s="206"/>
      <c r="AD13" s="141"/>
      <c r="AE13" s="206"/>
      <c r="AF13" s="141"/>
      <c r="AG13" s="206"/>
      <c r="AH13" s="141"/>
      <c r="AI13" s="206"/>
      <c r="AJ13" s="141"/>
      <c r="AK13" s="206"/>
      <c r="AL13" s="141"/>
      <c r="AM13" s="206"/>
      <c r="AN13" s="141"/>
      <c r="AO13" s="206"/>
      <c r="AP13" s="141">
        <v>53</v>
      </c>
      <c r="AQ13" s="206">
        <v>8946</v>
      </c>
      <c r="AR13" s="141"/>
      <c r="AS13" s="206"/>
      <c r="AT13" s="141"/>
      <c r="AU13" s="206"/>
      <c r="AV13" s="141"/>
      <c r="AW13" s="206"/>
      <c r="AX13" s="141"/>
      <c r="AY13" s="206"/>
      <c r="AZ13" s="141"/>
      <c r="BA13" s="206"/>
      <c r="BB13" s="141"/>
      <c r="BC13" s="206"/>
      <c r="BD13" s="141"/>
      <c r="BE13" s="206"/>
      <c r="BF13" s="141"/>
      <c r="BG13" s="206"/>
      <c r="BH13" s="141"/>
      <c r="BI13" s="206"/>
      <c r="BJ13" s="141"/>
      <c r="BK13" s="206"/>
      <c r="BL13" s="141"/>
      <c r="BM13" s="206"/>
      <c r="BN13" s="141"/>
      <c r="BO13" s="210"/>
      <c r="BP13" s="192">
        <f>SUMIF(F$8:BO$8,"個数",F13:BO13)</f>
        <v>53</v>
      </c>
      <c r="BQ13" s="210">
        <f>SUMIF(F$8:BO$8,"施工長",F13:BO13)</f>
        <v>8946</v>
      </c>
      <c r="BS13" s="67"/>
      <c r="BT13" s="81"/>
      <c r="BU13" s="80"/>
    </row>
    <row r="14" spans="1:80" s="103" customFormat="1" ht="13.8" thickBot="1">
      <c r="A14" s="98"/>
      <c r="B14" s="99"/>
      <c r="C14" s="99"/>
      <c r="D14" s="100"/>
      <c r="E14" s="154" t="s">
        <v>52</v>
      </c>
      <c r="F14" s="101">
        <f t="shared" ref="F14:AM14" si="2">SUM(F9:F13)</f>
        <v>0</v>
      </c>
      <c r="G14" s="207">
        <f t="shared" si="2"/>
        <v>0</v>
      </c>
      <c r="H14" s="102">
        <f t="shared" si="2"/>
        <v>0</v>
      </c>
      <c r="I14" s="207">
        <f t="shared" si="2"/>
        <v>0</v>
      </c>
      <c r="J14" s="102">
        <f t="shared" si="2"/>
        <v>0</v>
      </c>
      <c r="K14" s="207">
        <f t="shared" si="2"/>
        <v>0</v>
      </c>
      <c r="L14" s="102">
        <f t="shared" si="2"/>
        <v>0</v>
      </c>
      <c r="M14" s="207">
        <f t="shared" si="2"/>
        <v>0</v>
      </c>
      <c r="N14" s="102">
        <f t="shared" si="2"/>
        <v>0</v>
      </c>
      <c r="O14" s="207">
        <f t="shared" si="2"/>
        <v>0</v>
      </c>
      <c r="P14" s="102">
        <f t="shared" ref="P14:AA14" si="3">SUM(P9:P13)</f>
        <v>0</v>
      </c>
      <c r="Q14" s="207">
        <f t="shared" si="3"/>
        <v>0</v>
      </c>
      <c r="R14" s="102">
        <f t="shared" si="3"/>
        <v>0</v>
      </c>
      <c r="S14" s="207">
        <f t="shared" si="3"/>
        <v>0</v>
      </c>
      <c r="T14" s="102">
        <f t="shared" si="3"/>
        <v>0</v>
      </c>
      <c r="U14" s="207">
        <f t="shared" si="3"/>
        <v>0</v>
      </c>
      <c r="V14" s="102">
        <f t="shared" si="3"/>
        <v>0</v>
      </c>
      <c r="W14" s="207">
        <f t="shared" si="3"/>
        <v>0</v>
      </c>
      <c r="X14" s="102">
        <f t="shared" si="3"/>
        <v>0</v>
      </c>
      <c r="Y14" s="207">
        <f t="shared" si="3"/>
        <v>0</v>
      </c>
      <c r="Z14" s="102">
        <f t="shared" si="3"/>
        <v>0</v>
      </c>
      <c r="AA14" s="207">
        <f t="shared" si="3"/>
        <v>0</v>
      </c>
      <c r="AB14" s="102">
        <f t="shared" si="2"/>
        <v>0</v>
      </c>
      <c r="AC14" s="207">
        <f t="shared" si="2"/>
        <v>0</v>
      </c>
      <c r="AD14" s="102">
        <f>SUM(AD9:AD13)</f>
        <v>0</v>
      </c>
      <c r="AE14" s="207">
        <f>SUM(AE9:AE13)</f>
        <v>0</v>
      </c>
      <c r="AF14" s="102">
        <f t="shared" si="2"/>
        <v>0</v>
      </c>
      <c r="AG14" s="207">
        <f t="shared" si="2"/>
        <v>0</v>
      </c>
      <c r="AH14" s="102">
        <f t="shared" si="2"/>
        <v>0</v>
      </c>
      <c r="AI14" s="207">
        <f t="shared" si="2"/>
        <v>0</v>
      </c>
      <c r="AJ14" s="102">
        <f>SUM(AJ9:AJ13)</f>
        <v>0</v>
      </c>
      <c r="AK14" s="207">
        <f>SUM(AK9:AK13)</f>
        <v>0</v>
      </c>
      <c r="AL14" s="102">
        <f t="shared" si="2"/>
        <v>0</v>
      </c>
      <c r="AM14" s="207">
        <f t="shared" si="2"/>
        <v>0</v>
      </c>
      <c r="AN14" s="102">
        <f t="shared" ref="AN14:AS14" si="4">SUM(AN9:AN13)</f>
        <v>0</v>
      </c>
      <c r="AO14" s="207">
        <f t="shared" si="4"/>
        <v>0</v>
      </c>
      <c r="AP14" s="102">
        <f t="shared" si="4"/>
        <v>67</v>
      </c>
      <c r="AQ14" s="207">
        <f t="shared" si="4"/>
        <v>17045.599999999999</v>
      </c>
      <c r="AR14" s="102">
        <f t="shared" si="4"/>
        <v>0</v>
      </c>
      <c r="AS14" s="207">
        <f t="shared" si="4"/>
        <v>0</v>
      </c>
      <c r="AT14" s="102">
        <f t="shared" ref="AT14:BN14" si="5">SUM(AT9:AT13)</f>
        <v>0</v>
      </c>
      <c r="AU14" s="207">
        <f t="shared" si="5"/>
        <v>0</v>
      </c>
      <c r="AV14" s="102">
        <f t="shared" si="5"/>
        <v>0</v>
      </c>
      <c r="AW14" s="207">
        <f t="shared" si="5"/>
        <v>0</v>
      </c>
      <c r="AX14" s="102">
        <f t="shared" si="5"/>
        <v>0</v>
      </c>
      <c r="AY14" s="207">
        <f t="shared" si="5"/>
        <v>0</v>
      </c>
      <c r="AZ14" s="102">
        <f t="shared" si="5"/>
        <v>0</v>
      </c>
      <c r="BA14" s="207">
        <f t="shared" si="5"/>
        <v>0</v>
      </c>
      <c r="BB14" s="102">
        <f>SUM(BB9:BB13)</f>
        <v>0</v>
      </c>
      <c r="BC14" s="207">
        <f>SUM(BC9:BC13)</f>
        <v>0</v>
      </c>
      <c r="BD14" s="102">
        <f t="shared" si="5"/>
        <v>0</v>
      </c>
      <c r="BE14" s="207">
        <f t="shared" si="5"/>
        <v>0</v>
      </c>
      <c r="BF14" s="102">
        <f>SUM(BF9:BF13)</f>
        <v>0</v>
      </c>
      <c r="BG14" s="207">
        <f>SUM(BG9:BG13)</f>
        <v>0</v>
      </c>
      <c r="BH14" s="102">
        <f t="shared" si="5"/>
        <v>0</v>
      </c>
      <c r="BI14" s="207">
        <f t="shared" si="5"/>
        <v>0</v>
      </c>
      <c r="BJ14" s="102">
        <f t="shared" si="5"/>
        <v>0</v>
      </c>
      <c r="BK14" s="207">
        <f t="shared" si="5"/>
        <v>0</v>
      </c>
      <c r="BL14" s="102">
        <f>SUM(BL9:BL13)</f>
        <v>0</v>
      </c>
      <c r="BM14" s="207">
        <f>SUM(BM9:BM13)</f>
        <v>0</v>
      </c>
      <c r="BN14" s="102">
        <f t="shared" si="5"/>
        <v>0</v>
      </c>
      <c r="BO14" s="211">
        <f>SUM(BO9:BO13)</f>
        <v>0</v>
      </c>
      <c r="BP14" s="101">
        <f>SUMIF(F$8:BO$8,"個数",F14:BO14)</f>
        <v>67</v>
      </c>
      <c r="BQ14" s="212">
        <f>SUMIF(F$8:BO$8,"施工長",F14:BO14)</f>
        <v>17045.599999999999</v>
      </c>
      <c r="BS14" s="104"/>
      <c r="BT14"/>
      <c r="BU14"/>
      <c r="BV14"/>
      <c r="BW14"/>
      <c r="BX14"/>
      <c r="BY14"/>
    </row>
    <row r="15" spans="1:80" ht="11.4" customHeight="1">
      <c r="BT15"/>
      <c r="BU15"/>
      <c r="BV15"/>
      <c r="BW15"/>
      <c r="BX15"/>
      <c r="BY15"/>
      <c r="CB15" s="105"/>
    </row>
    <row r="16" spans="1:80" ht="11.4" customHeight="1">
      <c r="D16" s="106"/>
      <c r="E16" s="107"/>
      <c r="BT16"/>
      <c r="BU16"/>
      <c r="BV16"/>
      <c r="BW16"/>
      <c r="BX16"/>
      <c r="BY16"/>
      <c r="CB16" s="105"/>
    </row>
    <row r="17" spans="2:80" ht="11.4" customHeight="1"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T17"/>
      <c r="BU17"/>
      <c r="BV17"/>
      <c r="BW17"/>
      <c r="BX17"/>
      <c r="BY17"/>
      <c r="CB17" s="109"/>
    </row>
    <row r="18" spans="2:80" ht="11.4" customHeight="1">
      <c r="BT18"/>
      <c r="BU18"/>
      <c r="BV18"/>
      <c r="BW18"/>
      <c r="BX18"/>
      <c r="BY18"/>
      <c r="CB18" s="105"/>
    </row>
    <row r="19" spans="2:80" ht="11.4" customHeight="1">
      <c r="BT19"/>
      <c r="BU19"/>
      <c r="BV19"/>
      <c r="BW19"/>
      <c r="BX19"/>
      <c r="BY19"/>
      <c r="CB19" s="105"/>
    </row>
    <row r="20" spans="2:80" ht="11.4" customHeight="1">
      <c r="BT20"/>
      <c r="BU20"/>
      <c r="BV20"/>
      <c r="BW20"/>
      <c r="BX20"/>
      <c r="BY20"/>
      <c r="CB20" s="105"/>
    </row>
    <row r="21" spans="2:80" ht="11.4" customHeight="1">
      <c r="BT21"/>
      <c r="BU21"/>
      <c r="BV21"/>
      <c r="BW21"/>
      <c r="BX21"/>
      <c r="BY21"/>
    </row>
    <row r="22" spans="2:80" ht="11.4" customHeight="1">
      <c r="BT22"/>
      <c r="BU22"/>
      <c r="BV22"/>
      <c r="BW22"/>
      <c r="BX22"/>
      <c r="BY22"/>
    </row>
    <row r="23" spans="2:80" ht="11.4" customHeight="1">
      <c r="B23" s="110"/>
      <c r="C23" s="111"/>
      <c r="BT23"/>
      <c r="BU23"/>
      <c r="BV23"/>
      <c r="BW23"/>
      <c r="BX23"/>
      <c r="BY23"/>
    </row>
    <row r="24" spans="2:80" ht="13.2">
      <c r="BT24"/>
      <c r="BU24"/>
      <c r="BV24"/>
      <c r="BW24"/>
      <c r="BX24"/>
      <c r="BY24"/>
    </row>
    <row r="25" spans="2:80" ht="13.2">
      <c r="BT25"/>
      <c r="BU25"/>
      <c r="BV25"/>
      <c r="BW25"/>
      <c r="BX25"/>
      <c r="BY25"/>
    </row>
    <row r="26" spans="2:80" ht="13.2">
      <c r="BT26"/>
      <c r="BU26"/>
      <c r="BV26"/>
      <c r="BW26"/>
      <c r="BX26"/>
      <c r="BY26"/>
    </row>
    <row r="27" spans="2:80" ht="13.2">
      <c r="BT27"/>
      <c r="BU27"/>
      <c r="BV27"/>
      <c r="BW27"/>
      <c r="BX27"/>
      <c r="BY27"/>
    </row>
    <row r="28" spans="2:80" ht="13.2">
      <c r="BT28"/>
      <c r="BU28"/>
      <c r="BV28"/>
      <c r="BW28"/>
      <c r="BX28"/>
      <c r="BY28"/>
    </row>
    <row r="29" spans="2:80" ht="13.2">
      <c r="BT29"/>
      <c r="BU29"/>
      <c r="BV29"/>
      <c r="BW29"/>
      <c r="BX29"/>
      <c r="BY29"/>
    </row>
    <row r="30" spans="2:80" ht="13.2">
      <c r="BT30"/>
      <c r="BU30"/>
      <c r="BV30"/>
      <c r="BW30"/>
      <c r="BX30"/>
      <c r="BY30"/>
    </row>
    <row r="31" spans="2:80" ht="13.2">
      <c r="BT31"/>
      <c r="BU31"/>
      <c r="BV31"/>
      <c r="BW31"/>
      <c r="BX31"/>
      <c r="BY31"/>
    </row>
    <row r="32" spans="2:80" ht="13.2">
      <c r="BT32"/>
      <c r="BU32"/>
      <c r="BV32"/>
      <c r="BW32"/>
      <c r="BX32"/>
      <c r="BY32"/>
    </row>
    <row r="33" spans="72:77" ht="13.2">
      <c r="BT33"/>
      <c r="BU33"/>
      <c r="BV33"/>
      <c r="BW33"/>
      <c r="BX33"/>
      <c r="BY33"/>
    </row>
    <row r="34" spans="72:77" ht="13.2">
      <c r="BT34"/>
      <c r="BU34"/>
      <c r="BV34"/>
      <c r="BW34"/>
      <c r="BX34"/>
      <c r="BY34"/>
    </row>
    <row r="35" spans="72:77" ht="13.2">
      <c r="BT35"/>
      <c r="BU35"/>
      <c r="BV35"/>
      <c r="BW35"/>
      <c r="BX35"/>
      <c r="BY35"/>
    </row>
    <row r="36" spans="72:77" ht="13.2">
      <c r="BT36"/>
      <c r="BU36"/>
      <c r="BV36"/>
      <c r="BW36"/>
      <c r="BX36"/>
      <c r="BY36"/>
    </row>
    <row r="37" spans="72:77" ht="13.2">
      <c r="BT37"/>
      <c r="BU37"/>
      <c r="BV37"/>
      <c r="BW37"/>
      <c r="BX37"/>
      <c r="BY37"/>
    </row>
    <row r="38" spans="72:77" ht="13.2">
      <c r="BT38"/>
      <c r="BU38"/>
      <c r="BV38"/>
      <c r="BW38"/>
      <c r="BX38"/>
      <c r="BY38"/>
    </row>
    <row r="39" spans="72:77" ht="13.2">
      <c r="BT39"/>
      <c r="BU39"/>
      <c r="BV39"/>
      <c r="BW39"/>
      <c r="BX39"/>
      <c r="BY39"/>
    </row>
    <row r="40" spans="72:77" ht="13.2">
      <c r="BT40"/>
      <c r="BU40"/>
      <c r="BV40"/>
      <c r="BW40"/>
      <c r="BX40"/>
      <c r="BY40"/>
    </row>
    <row r="41" spans="72:77" ht="13.2">
      <c r="BT41"/>
      <c r="BU41"/>
      <c r="BV41"/>
      <c r="BW41"/>
      <c r="BX41"/>
      <c r="BY41"/>
    </row>
    <row r="42" spans="72:77" ht="13.2">
      <c r="BT42"/>
      <c r="BU42"/>
      <c r="BV42"/>
      <c r="BW42"/>
      <c r="BX42"/>
      <c r="BY42"/>
    </row>
    <row r="43" spans="72:77" ht="13.2">
      <c r="BT43"/>
      <c r="BU43"/>
      <c r="BV43"/>
      <c r="BW43"/>
      <c r="BX43"/>
      <c r="BY43"/>
    </row>
    <row r="44" spans="72:77" ht="13.2">
      <c r="BT44"/>
      <c r="BU44"/>
      <c r="BV44"/>
      <c r="BW44"/>
      <c r="BX44"/>
      <c r="BY44"/>
    </row>
    <row r="45" spans="72:77" ht="13.2">
      <c r="BT45"/>
      <c r="BU45"/>
      <c r="BV45"/>
      <c r="BW45"/>
      <c r="BX45"/>
      <c r="BY45"/>
    </row>
    <row r="46" spans="72:77" ht="13.2">
      <c r="BT46"/>
      <c r="BU46"/>
      <c r="BV46"/>
      <c r="BW46"/>
      <c r="BX46"/>
      <c r="BY46"/>
    </row>
    <row r="47" spans="72:77" ht="13.2">
      <c r="BT47"/>
      <c r="BU47"/>
      <c r="BV47"/>
      <c r="BW47"/>
      <c r="BX47"/>
      <c r="BY47"/>
    </row>
  </sheetData>
  <mergeCells count="68"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5:E6"/>
    <mergeCell ref="F6:G6"/>
    <mergeCell ref="BJ6:BK6"/>
    <mergeCell ref="BH6:BI6"/>
    <mergeCell ref="BN6:BO6"/>
    <mergeCell ref="AZ6:BA6"/>
  </mergeCells>
  <phoneticPr fontId="2"/>
  <conditionalFormatting sqref="A9:BP10 A13:BP13">
    <cfRule type="expression" dxfId="3" priority="2" stopIfTrue="1">
      <formula>$A9="消去"</formula>
    </cfRule>
  </conditionalFormatting>
  <conditionalFormatting sqref="A11:BP12">
    <cfRule type="expression" dxfId="2" priority="1" stopIfTrue="1">
      <formula>$A11="消去"</formula>
    </cfRule>
  </conditionalFormatting>
  <pageMargins left="0.75" right="0.75" top="1" bottom="1" header="0.51200000000000001" footer="0.5120000000000000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3" customWidth="1"/>
    <col min="2" max="2" width="5.21875" style="113" bestFit="1" customWidth="1"/>
    <col min="3" max="3" width="9" style="113"/>
    <col min="4" max="4" width="25.6640625" style="114" customWidth="1"/>
    <col min="5" max="5" width="13.44140625" style="113" customWidth="1"/>
    <col min="6" max="6" width="3.44140625" style="113" bestFit="1" customWidth="1"/>
    <col min="7" max="9" width="10.6640625" style="113" customWidth="1"/>
    <col min="10" max="10" width="22.44140625" style="114" customWidth="1"/>
    <col min="11" max="12" width="33.33203125" style="113" customWidth="1"/>
    <col min="13" max="13" width="100.6640625" style="114" customWidth="1"/>
    <col min="14" max="16384" width="9" style="113"/>
  </cols>
  <sheetData>
    <row r="1" spans="1:14" ht="19.8" thickBot="1">
      <c r="A1" s="112" t="s">
        <v>63</v>
      </c>
      <c r="B1" s="112"/>
      <c r="C1" s="113" t="str">
        <f>"("&amp;表紙等_署用!H1&amp;")"</f>
        <v>(№ 8-7)</v>
      </c>
      <c r="J1" s="115" t="s">
        <v>142</v>
      </c>
      <c r="K1" s="292" t="s">
        <v>141</v>
      </c>
      <c r="L1" s="292"/>
      <c r="M1" s="292"/>
    </row>
    <row r="2" spans="1:14">
      <c r="A2" s="305" t="s">
        <v>65</v>
      </c>
      <c r="B2" s="308" t="s">
        <v>66</v>
      </c>
      <c r="C2" s="299" t="s">
        <v>67</v>
      </c>
      <c r="D2" s="289" t="s">
        <v>68</v>
      </c>
      <c r="E2" s="118" t="s">
        <v>69</v>
      </c>
      <c r="F2" s="119"/>
      <c r="G2" s="299" t="s">
        <v>39</v>
      </c>
      <c r="H2" s="299"/>
      <c r="I2" s="299"/>
      <c r="J2" s="300"/>
      <c r="K2" s="305" t="s">
        <v>65</v>
      </c>
      <c r="L2" s="299" t="s">
        <v>67</v>
      </c>
      <c r="M2" s="289" t="s">
        <v>68</v>
      </c>
    </row>
    <row r="3" spans="1:14">
      <c r="A3" s="306"/>
      <c r="B3" s="309"/>
      <c r="C3" s="311"/>
      <c r="D3" s="290"/>
      <c r="E3" s="290" t="s">
        <v>70</v>
      </c>
      <c r="F3" s="301" t="s">
        <v>71</v>
      </c>
      <c r="G3" s="160"/>
      <c r="H3" s="161"/>
      <c r="I3" s="160"/>
      <c r="J3" s="303" t="s">
        <v>72</v>
      </c>
      <c r="K3" s="306"/>
      <c r="L3" s="311"/>
      <c r="M3" s="290"/>
    </row>
    <row r="4" spans="1:14" ht="13.8" thickBot="1">
      <c r="A4" s="307"/>
      <c r="B4" s="310"/>
      <c r="C4" s="312"/>
      <c r="D4" s="291"/>
      <c r="E4" s="291"/>
      <c r="F4" s="302"/>
      <c r="G4" s="123"/>
      <c r="H4" s="124"/>
      <c r="I4" s="123"/>
      <c r="J4" s="304"/>
      <c r="K4" s="307"/>
      <c r="L4" s="312"/>
      <c r="M4" s="291"/>
    </row>
    <row r="5" spans="1:14">
      <c r="A5" s="182">
        <f>K5</f>
        <v>0</v>
      </c>
      <c r="B5" s="117" t="str">
        <f>IF(A5="〃","〃","新規")</f>
        <v>新規</v>
      </c>
      <c r="C5" s="117">
        <f>L5</f>
        <v>0</v>
      </c>
      <c r="D5" s="117">
        <f>M5</f>
        <v>0</v>
      </c>
      <c r="E5" s="117"/>
      <c r="F5" s="117"/>
      <c r="G5" s="117"/>
      <c r="H5" s="117"/>
      <c r="I5" s="117"/>
      <c r="J5" s="125"/>
      <c r="K5" s="116"/>
      <c r="L5" s="117"/>
      <c r="M5" s="117"/>
      <c r="N5" s="113" t="str">
        <f>ASC(J5)</f>
        <v/>
      </c>
    </row>
    <row r="6" spans="1:14">
      <c r="A6" s="126" t="str">
        <f ca="1">IF(OFFSET(K6,-1,)=K6,"〃",K6)</f>
        <v>〃</v>
      </c>
      <c r="B6" s="120" t="str">
        <f ca="1">IF(A6="〃","〃","新規")</f>
        <v>〃</v>
      </c>
      <c r="C6" s="120" t="str">
        <f ca="1">IF(OFFSET(L6,-1,)=L6,"〃",L6)</f>
        <v>〃</v>
      </c>
      <c r="D6" s="120" t="str">
        <f ca="1">IF(OFFSET(M6,-1,)=M6,"〃",M6)</f>
        <v>〃</v>
      </c>
      <c r="E6" s="120"/>
      <c r="F6" s="120"/>
      <c r="G6" s="120"/>
      <c r="H6" s="120"/>
      <c r="I6" s="120"/>
      <c r="J6" s="127"/>
      <c r="K6" s="126"/>
      <c r="L6" s="120"/>
      <c r="M6" s="120"/>
      <c r="N6" s="113" t="str">
        <f>ASC(J6)</f>
        <v/>
      </c>
    </row>
    <row r="7" spans="1:14" ht="13.8" thickBot="1">
      <c r="A7" s="180" t="str">
        <f ca="1">IF(OFFSET(K7,-1,)=K7,"〃",K7)</f>
        <v>〃</v>
      </c>
      <c r="B7" s="179" t="str">
        <f ca="1">IF(A7="〃","〃","新規")</f>
        <v>〃</v>
      </c>
      <c r="C7" s="179" t="str">
        <f ca="1">IF(OFFSET(L7,-1,)=L7,"〃",L7)</f>
        <v>〃</v>
      </c>
      <c r="D7" s="179" t="str">
        <f ca="1">IF(OFFSET(M7,-1,)=M7,"〃",M7)</f>
        <v>〃</v>
      </c>
      <c r="E7" s="179"/>
      <c r="F7" s="179"/>
      <c r="G7" s="179"/>
      <c r="H7" s="179"/>
      <c r="I7" s="179"/>
      <c r="J7" s="181"/>
      <c r="K7" s="126"/>
      <c r="L7" s="120"/>
      <c r="M7" s="120"/>
      <c r="N7" s="113" t="str">
        <f>ASC(J7)</f>
        <v/>
      </c>
    </row>
    <row r="8" spans="1:14" ht="17.25" customHeight="1">
      <c r="A8" s="293" t="str">
        <f>警察署名</f>
        <v>凸凹</v>
      </c>
      <c r="B8" s="294"/>
      <c r="C8" s="294"/>
      <c r="D8" s="297" t="s">
        <v>73</v>
      </c>
      <c r="E8" s="147"/>
      <c r="F8" s="148"/>
      <c r="G8" s="149">
        <f>IF(ISERROR(FIND("図示", G3)), IF(ISERROR(FIND("削除", G3)), SUMPRODUCT((ISNUMBER(FIND("横断歩道　実線",$E5:$E7)))*(G5:G7&lt;&gt;""), $F5:$F7), 0), SUMIF(G5:G7,"&gt;0",$F5:$F7))</f>
        <v>0</v>
      </c>
      <c r="H8" s="149">
        <f>IF(ISERROR(FIND("図示", H3)), IF(ISERROR(FIND("削除", H3)), SUMPRODUCT((ISNUMBER(FIND("横断歩道　実線",$E5:$E7)))*(H5:H7&lt;&gt;""), $F5:$F7), 0), SUMIF(H5:H7,"&gt;0",$F5:$F7))</f>
        <v>0</v>
      </c>
      <c r="I8" s="149">
        <f>IF(ISERROR(FIND("図示", I3)), IF(ISERROR(FIND("削除", I3)), SUMPRODUCT((ISNUMBER(FIND("横断歩道　実線",$E5:$E7)))*(I5:I7&lt;&gt;""), $F5:$F7), 0), SUMIF(I5:I7,"&gt;0",$F5:$F7))</f>
        <v>0</v>
      </c>
      <c r="J8" s="129"/>
    </row>
    <row r="9" spans="1:14" ht="18" customHeight="1" thickBot="1">
      <c r="A9" s="295"/>
      <c r="B9" s="296"/>
      <c r="C9" s="296"/>
      <c r="D9" s="298"/>
      <c r="E9" s="150"/>
      <c r="F9" s="151"/>
      <c r="G9" s="152">
        <f>SUM(G5:G7)</f>
        <v>0</v>
      </c>
      <c r="H9" s="152">
        <f>SUM(H5:H7)</f>
        <v>0</v>
      </c>
      <c r="I9" s="152">
        <f>SUM(I5:I7)</f>
        <v>0</v>
      </c>
      <c r="J9" s="130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/>
  <cols>
    <col min="1" max="1" width="22.33203125" style="113" customWidth="1"/>
    <col min="2" max="2" width="9" style="113"/>
    <col min="3" max="3" width="25.6640625" style="114" customWidth="1"/>
    <col min="4" max="4" width="13.44140625" style="113" customWidth="1"/>
    <col min="5" max="5" width="3.44140625" style="113" bestFit="1" customWidth="1"/>
    <col min="6" max="8" width="10.6640625" style="113" customWidth="1"/>
    <col min="9" max="9" width="22.44140625" style="114" customWidth="1"/>
    <col min="10" max="11" width="37.33203125" style="113" customWidth="1"/>
    <col min="12" max="12" width="100.6640625" style="114" customWidth="1"/>
    <col min="13" max="16384" width="9" style="113"/>
  </cols>
  <sheetData>
    <row r="1" spans="1:13" ht="19.8" thickBot="1">
      <c r="A1" s="112" t="s">
        <v>74</v>
      </c>
      <c r="B1" s="113" t="str">
        <f>"("&amp;表紙等_署用!H1&amp;")"</f>
        <v>(№ 8-7)</v>
      </c>
      <c r="I1" s="115" t="s">
        <v>142</v>
      </c>
      <c r="J1" s="292" t="s">
        <v>141</v>
      </c>
      <c r="K1" s="292"/>
      <c r="L1" s="292"/>
    </row>
    <row r="2" spans="1:13">
      <c r="A2" s="315" t="s">
        <v>75</v>
      </c>
      <c r="B2" s="299" t="s">
        <v>67</v>
      </c>
      <c r="C2" s="289" t="s">
        <v>68</v>
      </c>
      <c r="D2" s="118" t="s">
        <v>69</v>
      </c>
      <c r="E2" s="119"/>
      <c r="F2" s="299" t="s">
        <v>39</v>
      </c>
      <c r="G2" s="299"/>
      <c r="H2" s="299"/>
      <c r="I2" s="300"/>
      <c r="J2" s="315" t="s">
        <v>75</v>
      </c>
      <c r="K2" s="299" t="s">
        <v>67</v>
      </c>
      <c r="L2" s="289" t="s">
        <v>68</v>
      </c>
    </row>
    <row r="3" spans="1:13">
      <c r="A3" s="316"/>
      <c r="B3" s="311"/>
      <c r="C3" s="290"/>
      <c r="D3" s="290" t="s">
        <v>70</v>
      </c>
      <c r="E3" s="301" t="s">
        <v>71</v>
      </c>
      <c r="F3" s="121"/>
      <c r="G3" s="122"/>
      <c r="H3" s="121"/>
      <c r="I3" s="303" t="s">
        <v>72</v>
      </c>
      <c r="J3" s="316"/>
      <c r="K3" s="311"/>
      <c r="L3" s="290"/>
    </row>
    <row r="4" spans="1:13" ht="13.8" thickBot="1">
      <c r="A4" s="317"/>
      <c r="B4" s="312"/>
      <c r="C4" s="291"/>
      <c r="D4" s="291"/>
      <c r="E4" s="302"/>
      <c r="F4" s="123"/>
      <c r="G4" s="124"/>
      <c r="H4" s="123"/>
      <c r="I4" s="304"/>
      <c r="J4" s="317"/>
      <c r="K4" s="312"/>
      <c r="L4" s="291"/>
    </row>
    <row r="5" spans="1:13">
      <c r="A5" s="116">
        <f>J5</f>
        <v>0</v>
      </c>
      <c r="B5" s="117">
        <f>K5</f>
        <v>0</v>
      </c>
      <c r="C5" s="117">
        <f>L5</f>
        <v>0</v>
      </c>
      <c r="D5" s="117"/>
      <c r="E5" s="117"/>
      <c r="F5" s="117"/>
      <c r="G5" s="117"/>
      <c r="H5" s="117"/>
      <c r="I5" s="125"/>
      <c r="J5" s="116"/>
      <c r="K5" s="117"/>
      <c r="L5" s="117"/>
      <c r="M5" s="113" t="str">
        <f>ASC(I5)</f>
        <v/>
      </c>
    </row>
    <row r="6" spans="1:13">
      <c r="A6" s="126" t="str">
        <f t="shared" ref="A6:C7" ca="1" si="0">IF(OFFSET(J6,-1,)=J6,"〃",J6)</f>
        <v>〃</v>
      </c>
      <c r="B6" s="120" t="str">
        <f t="shared" ca="1" si="0"/>
        <v>〃</v>
      </c>
      <c r="C6" s="120" t="str">
        <f t="shared" ca="1" si="0"/>
        <v>〃</v>
      </c>
      <c r="D6" s="120"/>
      <c r="E6" s="120"/>
      <c r="F6" s="120"/>
      <c r="G6" s="120"/>
      <c r="H6" s="120"/>
      <c r="I6" s="127"/>
      <c r="J6" s="126"/>
      <c r="K6" s="120"/>
      <c r="L6" s="120"/>
      <c r="M6" s="113" t="str">
        <f>ASC(I6)</f>
        <v/>
      </c>
    </row>
    <row r="7" spans="1:13" ht="13.8" thickBot="1">
      <c r="A7" s="126" t="str">
        <f t="shared" ca="1" si="0"/>
        <v>〃</v>
      </c>
      <c r="B7" s="120" t="str">
        <f t="shared" ca="1" si="0"/>
        <v>〃</v>
      </c>
      <c r="C7" s="120" t="str">
        <f t="shared" ca="1" si="0"/>
        <v>〃</v>
      </c>
      <c r="D7" s="121"/>
      <c r="E7" s="121"/>
      <c r="F7" s="121"/>
      <c r="G7" s="121"/>
      <c r="H7" s="121"/>
      <c r="I7" s="128"/>
      <c r="J7" s="146"/>
      <c r="K7" s="121"/>
      <c r="L7" s="121"/>
      <c r="M7" s="113" t="str">
        <f>ASC(I7)</f>
        <v/>
      </c>
    </row>
    <row r="8" spans="1:13" ht="16.2">
      <c r="A8" s="293" t="str">
        <f>警察署名</f>
        <v>凸凹</v>
      </c>
      <c r="B8" s="294"/>
      <c r="C8" s="297" t="s">
        <v>76</v>
      </c>
      <c r="D8" s="147"/>
      <c r="E8" s="148"/>
      <c r="F8" s="149">
        <f>IF(ISERROR(FIND("図示", F3)), IF(ISERROR(FIND("削除", F3)), SUMPRODUCT((ISNUMBER(FIND("横断歩道　実線",$D5:$D7)))*(F5:F7&lt;&gt;""), $E5:$E7), 0), SUMIF(F5:F7,"&gt;0",$E5:$E7))</f>
        <v>0</v>
      </c>
      <c r="G8" s="149">
        <f>IF(ISERROR(FIND("図示", G3)), IF(ISERROR(FIND("削除", G3)), SUMPRODUCT((ISNUMBER(FIND("横断歩道　実線",$D5:$D7)))*(G5:G7&lt;&gt;""), $E5:$E7), 0), SUMIF(G5:G7,"&gt;0",$E5:$E7))</f>
        <v>0</v>
      </c>
      <c r="H8" s="149">
        <f>IF(ISERROR(FIND("図示", H3)), IF(ISERROR(FIND("削除", H3)), SUMPRODUCT((ISNUMBER(FIND("横断歩道　実線",$D5:$D7)))*(H5:H7&lt;&gt;""), $E5:$E7), 0), SUMIF(H5:H7,"&gt;0",$E5:$E7))</f>
        <v>0</v>
      </c>
      <c r="I8" s="129"/>
      <c r="J8" s="293"/>
      <c r="K8" s="294"/>
      <c r="L8" s="297"/>
    </row>
    <row r="9" spans="1:13" ht="16.8" thickBot="1">
      <c r="A9" s="295"/>
      <c r="B9" s="296"/>
      <c r="C9" s="298"/>
      <c r="D9" s="150"/>
      <c r="E9" s="151"/>
      <c r="F9" s="152">
        <f>SUM(F5:F7)</f>
        <v>0</v>
      </c>
      <c r="G9" s="152">
        <f>SUM(G5:G7)</f>
        <v>0</v>
      </c>
      <c r="H9" s="152">
        <f>SUM(H5:H7)</f>
        <v>0</v>
      </c>
      <c r="I9" s="130"/>
      <c r="J9" s="313"/>
      <c r="K9" s="314"/>
      <c r="L9" s="318"/>
    </row>
    <row r="10" spans="1:13" ht="16.2">
      <c r="A10" s="293" t="str">
        <f>警察署名</f>
        <v>凸凹</v>
      </c>
      <c r="B10" s="294"/>
      <c r="C10" s="297" t="s">
        <v>77</v>
      </c>
      <c r="D10" s="147">
        <f>場所表_新規!新規合計+更新合計</f>
        <v>0</v>
      </c>
      <c r="E10" s="148"/>
      <c r="F10" s="149">
        <f>場所表_新規!G8+場所表_更新!F8</f>
        <v>0</v>
      </c>
      <c r="G10" s="149">
        <f>場所表_新規!H8+場所表_更新!G8</f>
        <v>0</v>
      </c>
      <c r="H10" s="149">
        <f>場所表_新規!I8+場所表_更新!H8</f>
        <v>0</v>
      </c>
      <c r="I10" s="129"/>
      <c r="J10" s="313"/>
      <c r="K10" s="314"/>
      <c r="L10" s="318"/>
    </row>
    <row r="11" spans="1:13" ht="16.8" thickBot="1">
      <c r="A11" s="295"/>
      <c r="B11" s="296"/>
      <c r="C11" s="298"/>
      <c r="D11" s="150"/>
      <c r="E11" s="151"/>
      <c r="F11" s="152">
        <f>場所表_新規!G9+場所表_更新!F9</f>
        <v>0</v>
      </c>
      <c r="G11" s="152">
        <f>場所表_新規!H9+場所表_更新!G9</f>
        <v>0</v>
      </c>
      <c r="H11" s="152">
        <f>場所表_新規!I9+場所表_更新!H9</f>
        <v>0</v>
      </c>
      <c r="I11" s="130"/>
      <c r="J11" s="313"/>
      <c r="K11" s="314"/>
      <c r="L11" s="318"/>
    </row>
  </sheetData>
  <mergeCells count="19">
    <mergeCell ref="L8:L9"/>
    <mergeCell ref="J10:K11"/>
    <mergeCell ref="L10:L11"/>
    <mergeCell ref="I3:I4"/>
    <mergeCell ref="J2:J4"/>
    <mergeCell ref="K2:K4"/>
    <mergeCell ref="A10:B11"/>
    <mergeCell ref="C10:C11"/>
    <mergeCell ref="J8:K9"/>
    <mergeCell ref="A2:A4"/>
    <mergeCell ref="B2:B4"/>
    <mergeCell ref="C2:C4"/>
    <mergeCell ref="A8:B9"/>
    <mergeCell ref="C8:C9"/>
    <mergeCell ref="J1:L1"/>
    <mergeCell ref="L2:L4"/>
    <mergeCell ref="F2:I2"/>
    <mergeCell ref="D3:D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5"/>
  <sheetViews>
    <sheetView showZeros="0" view="pageBreakPreview" zoomScaleNormal="100" workbookViewId="0">
      <selection activeCell="H12" sqref="H12"/>
    </sheetView>
  </sheetViews>
  <sheetFormatPr defaultColWidth="9" defaultRowHeight="13.2"/>
  <cols>
    <col min="1" max="1" width="9" style="113"/>
    <col min="2" max="2" width="17.109375" style="113" customWidth="1"/>
    <col min="3" max="3" width="5.21875" style="113" bestFit="1" customWidth="1"/>
    <col min="4" max="4" width="9" style="113"/>
    <col min="5" max="5" width="25.6640625" style="114" customWidth="1"/>
    <col min="6" max="6" width="13.44140625" style="113" customWidth="1"/>
    <col min="7" max="7" width="3.44140625" style="113" bestFit="1" customWidth="1"/>
    <col min="8" max="9" width="10.6640625" style="113" customWidth="1"/>
    <col min="10" max="10" width="22.44140625" style="114" customWidth="1"/>
    <col min="11" max="12" width="33.33203125" style="113" customWidth="1"/>
    <col min="13" max="13" width="100.6640625" style="114" customWidth="1"/>
    <col min="14" max="16384" width="9" style="113"/>
  </cols>
  <sheetData>
    <row r="1" spans="1:14" ht="19.8" thickBot="1">
      <c r="B1" s="112" t="s">
        <v>63</v>
      </c>
      <c r="C1" s="112"/>
      <c r="D1" s="113" t="str">
        <f>"("&amp;表紙等_署用!H1&amp;")"</f>
        <v>(№ 8-7)</v>
      </c>
      <c r="J1" s="115" t="s">
        <v>97</v>
      </c>
      <c r="K1" s="292" t="s">
        <v>141</v>
      </c>
      <c r="L1" s="292"/>
      <c r="M1" s="292"/>
    </row>
    <row r="2" spans="1:14">
      <c r="B2" s="305" t="s">
        <v>65</v>
      </c>
      <c r="C2" s="308" t="s">
        <v>66</v>
      </c>
      <c r="D2" s="299" t="s">
        <v>67</v>
      </c>
      <c r="E2" s="289" t="s">
        <v>68</v>
      </c>
      <c r="F2" s="118" t="s">
        <v>69</v>
      </c>
      <c r="G2" s="119"/>
      <c r="H2" s="299" t="s">
        <v>39</v>
      </c>
      <c r="I2" s="299"/>
      <c r="J2" s="300"/>
      <c r="K2" s="305" t="s">
        <v>65</v>
      </c>
      <c r="L2" s="299" t="s">
        <v>67</v>
      </c>
      <c r="M2" s="289" t="s">
        <v>68</v>
      </c>
    </row>
    <row r="3" spans="1:14" ht="26.4">
      <c r="B3" s="306"/>
      <c r="C3" s="309"/>
      <c r="D3" s="311"/>
      <c r="E3" s="290"/>
      <c r="F3" s="290" t="s">
        <v>70</v>
      </c>
      <c r="G3" s="301" t="s">
        <v>71</v>
      </c>
      <c r="H3" s="160" t="s">
        <v>159</v>
      </c>
      <c r="I3" s="160" t="s">
        <v>162</v>
      </c>
      <c r="J3" s="303" t="s">
        <v>72</v>
      </c>
      <c r="K3" s="306"/>
      <c r="L3" s="311"/>
      <c r="M3" s="290"/>
    </row>
    <row r="4" spans="1:14" ht="13.8" thickBot="1">
      <c r="B4" s="307"/>
      <c r="C4" s="310"/>
      <c r="D4" s="312"/>
      <c r="E4" s="291"/>
      <c r="F4" s="291"/>
      <c r="G4" s="302"/>
      <c r="H4" s="123" t="s">
        <v>158</v>
      </c>
      <c r="I4" s="123" t="s">
        <v>158</v>
      </c>
      <c r="J4" s="304"/>
      <c r="K4" s="307"/>
      <c r="L4" s="312"/>
      <c r="M4" s="291"/>
    </row>
    <row r="5" spans="1:14" ht="26.4">
      <c r="A5" s="214">
        <v>1</v>
      </c>
      <c r="B5" s="182">
        <f>K5</f>
        <v>251200061</v>
      </c>
      <c r="C5" s="117" t="str">
        <f>IF(B5="〃","〃","新規")</f>
        <v>新規</v>
      </c>
      <c r="D5" s="117" t="str">
        <f>L5</f>
        <v>県道</v>
      </c>
      <c r="E5" s="117" t="str">
        <f>M5</f>
        <v>福山市郷分町1210番地東方80メートル先</v>
      </c>
      <c r="F5" s="117" t="s">
        <v>163</v>
      </c>
      <c r="G5" s="117">
        <v>1</v>
      </c>
      <c r="H5" s="117">
        <v>4</v>
      </c>
      <c r="I5" s="117"/>
      <c r="J5" s="125" t="s">
        <v>165</v>
      </c>
      <c r="K5" s="116">
        <v>251200061</v>
      </c>
      <c r="L5" s="117" t="s">
        <v>164</v>
      </c>
      <c r="M5" s="117" t="s">
        <v>150</v>
      </c>
      <c r="N5" s="113" t="str">
        <f>ASC(J5)</f>
        <v>横断歩道削除後施工</v>
      </c>
    </row>
    <row r="6" spans="1:14" ht="26.4">
      <c r="A6" s="214">
        <f ca="1">IF(E5="","",IF(E6="〃",A5,A5+1))</f>
        <v>1</v>
      </c>
      <c r="B6" s="126" t="str">
        <f ca="1">IF(OFFSET(K6,-1,)=K6,"〃",K6)</f>
        <v>〃</v>
      </c>
      <c r="C6" s="120" t="str">
        <f ca="1">IF(B6="〃","〃","新規")</f>
        <v>〃</v>
      </c>
      <c r="D6" s="120" t="str">
        <f ca="1">IF(OFFSET(L6,-1,)=L6,"〃",L6)</f>
        <v>一般県道</v>
      </c>
      <c r="E6" s="120" t="str">
        <f ca="1">IF(OFFSET(M6,-1,)=M6,"〃",M6)</f>
        <v>〃</v>
      </c>
      <c r="F6" s="120" t="s">
        <v>166</v>
      </c>
      <c r="G6" s="120">
        <v>1</v>
      </c>
      <c r="H6" s="120"/>
      <c r="I6" s="120">
        <v>72</v>
      </c>
      <c r="J6" s="127" t="s">
        <v>168</v>
      </c>
      <c r="K6" s="126">
        <v>251200061</v>
      </c>
      <c r="L6" s="120" t="s">
        <v>167</v>
      </c>
      <c r="M6" s="120" t="s">
        <v>150</v>
      </c>
      <c r="N6" s="113" t="str">
        <f>ASC(J6)</f>
        <v>4m6縞</v>
      </c>
    </row>
    <row r="7" spans="1:14" ht="39.6">
      <c r="A7" s="214">
        <f t="shared" ref="A7:A33" ca="1" si="0">IF(E6="","",IF(E7="〃",A6,A6+1))</f>
        <v>1</v>
      </c>
      <c r="B7" s="126" t="str">
        <f t="shared" ref="B7:B32" ca="1" si="1">IF(OFFSET(K7,-1,)=K7,"〃",K7)</f>
        <v>〃</v>
      </c>
      <c r="C7" s="120" t="str">
        <f t="shared" ref="C7:C32" ca="1" si="2">IF(B7="〃","〃","新規")</f>
        <v>〃</v>
      </c>
      <c r="D7" s="120" t="str">
        <f t="shared" ref="D7:D32" ca="1" si="3">IF(OFFSET(L7,-1,)=L7,"〃",L7)</f>
        <v>〃</v>
      </c>
      <c r="E7" s="120" t="str">
        <f t="shared" ref="E7:E32" ca="1" si="4">IF(OFFSET(M7,-1,)=M7,"〃",M7)</f>
        <v>〃</v>
      </c>
      <c r="F7" s="120" t="s">
        <v>169</v>
      </c>
      <c r="G7" s="120">
        <v>4</v>
      </c>
      <c r="H7" s="120"/>
      <c r="I7" s="120">
        <v>36</v>
      </c>
      <c r="J7" s="127" t="s">
        <v>170</v>
      </c>
      <c r="K7" s="126">
        <v>251200061</v>
      </c>
      <c r="L7" s="120" t="s">
        <v>167</v>
      </c>
      <c r="M7" s="120" t="s">
        <v>150</v>
      </c>
      <c r="N7" s="113" t="str">
        <f t="shared" ref="N7:N32" si="5">ASC(J7)</f>
        <v>南西側2個_x000D_
北東側2個</v>
      </c>
    </row>
    <row r="8" spans="1:14" ht="26.4">
      <c r="A8" s="214">
        <f t="shared" ca="1" si="0"/>
        <v>1</v>
      </c>
      <c r="B8" s="126" t="str">
        <f t="shared" ca="1" si="1"/>
        <v>〃</v>
      </c>
      <c r="C8" s="120" t="str">
        <f t="shared" ca="1" si="2"/>
        <v>〃</v>
      </c>
      <c r="D8" s="120" t="str">
        <f t="shared" ca="1" si="3"/>
        <v>〃</v>
      </c>
      <c r="E8" s="120" t="str">
        <f t="shared" ca="1" si="4"/>
        <v>〃</v>
      </c>
      <c r="F8" s="120" t="s">
        <v>171</v>
      </c>
      <c r="G8" s="120">
        <v>2</v>
      </c>
      <c r="H8" s="120"/>
      <c r="I8" s="120">
        <v>18</v>
      </c>
      <c r="J8" s="127" t="s">
        <v>172</v>
      </c>
      <c r="K8" s="126">
        <v>251200061</v>
      </c>
      <c r="L8" s="120" t="s">
        <v>167</v>
      </c>
      <c r="M8" s="120" t="s">
        <v>150</v>
      </c>
      <c r="N8" s="113" t="str">
        <f t="shared" si="5"/>
        <v>南西側3m_x000D_
北東側3m</v>
      </c>
    </row>
    <row r="9" spans="1:14" ht="26.4">
      <c r="A9" s="214">
        <f t="shared" ca="1" si="0"/>
        <v>2</v>
      </c>
      <c r="B9" s="126" t="str">
        <f t="shared" ca="1" si="1"/>
        <v>〃</v>
      </c>
      <c r="C9" s="120" t="str">
        <f t="shared" ca="1" si="2"/>
        <v>〃</v>
      </c>
      <c r="D9" s="120" t="str">
        <f t="shared" ca="1" si="3"/>
        <v>県道</v>
      </c>
      <c r="E9" s="120" t="str">
        <f t="shared" ca="1" si="4"/>
        <v>福山市郷分町707番地1南東側25メートル先</v>
      </c>
      <c r="F9" s="120" t="s">
        <v>163</v>
      </c>
      <c r="G9" s="120">
        <v>1</v>
      </c>
      <c r="H9" s="120">
        <v>4</v>
      </c>
      <c r="I9" s="120"/>
      <c r="J9" s="127" t="s">
        <v>174</v>
      </c>
      <c r="K9" s="126">
        <v>251200061</v>
      </c>
      <c r="L9" s="120" t="s">
        <v>164</v>
      </c>
      <c r="M9" s="120" t="s">
        <v>173</v>
      </c>
      <c r="N9" s="113" t="str">
        <f t="shared" si="5"/>
        <v>横断歩道削除後に施工</v>
      </c>
    </row>
    <row r="10" spans="1:14" ht="26.4">
      <c r="A10" s="214">
        <f t="shared" ca="1" si="0"/>
        <v>2</v>
      </c>
      <c r="B10" s="126" t="str">
        <f t="shared" ca="1" si="1"/>
        <v>〃</v>
      </c>
      <c r="C10" s="120" t="str">
        <f t="shared" ca="1" si="2"/>
        <v>〃</v>
      </c>
      <c r="D10" s="120" t="str">
        <f t="shared" ca="1" si="3"/>
        <v>〃</v>
      </c>
      <c r="E10" s="120" t="str">
        <f t="shared" ca="1" si="4"/>
        <v>〃</v>
      </c>
      <c r="F10" s="120" t="s">
        <v>166</v>
      </c>
      <c r="G10" s="120">
        <v>1</v>
      </c>
      <c r="H10" s="120"/>
      <c r="I10" s="120">
        <v>72</v>
      </c>
      <c r="J10" s="127" t="s">
        <v>175</v>
      </c>
      <c r="K10" s="126">
        <v>251200061</v>
      </c>
      <c r="L10" s="120" t="s">
        <v>164</v>
      </c>
      <c r="M10" s="120" t="s">
        <v>173</v>
      </c>
      <c r="N10" s="113" t="str">
        <f t="shared" si="5"/>
        <v>4m6縞</v>
      </c>
    </row>
    <row r="11" spans="1:14" ht="39.6">
      <c r="A11" s="214">
        <f t="shared" ca="1" si="0"/>
        <v>2</v>
      </c>
      <c r="B11" s="126" t="str">
        <f t="shared" ca="1" si="1"/>
        <v>〃</v>
      </c>
      <c r="C11" s="120" t="str">
        <f t="shared" ca="1" si="2"/>
        <v>〃</v>
      </c>
      <c r="D11" s="120" t="str">
        <f t="shared" ca="1" si="3"/>
        <v>〃</v>
      </c>
      <c r="E11" s="120" t="str">
        <f t="shared" ca="1" si="4"/>
        <v>〃</v>
      </c>
      <c r="F11" s="120" t="s">
        <v>169</v>
      </c>
      <c r="G11" s="120">
        <v>4</v>
      </c>
      <c r="H11" s="120"/>
      <c r="I11" s="120">
        <v>36</v>
      </c>
      <c r="J11" s="127" t="s">
        <v>176</v>
      </c>
      <c r="K11" s="126">
        <v>251200061</v>
      </c>
      <c r="L11" s="120" t="s">
        <v>164</v>
      </c>
      <c r="M11" s="120" t="s">
        <v>173</v>
      </c>
      <c r="N11" s="113" t="str">
        <f t="shared" si="5"/>
        <v>北東側2個_x000D_
南西側2個</v>
      </c>
    </row>
    <row r="12" spans="1:14" ht="26.4">
      <c r="A12" s="214">
        <f t="shared" ca="1" si="0"/>
        <v>2</v>
      </c>
      <c r="B12" s="126" t="str">
        <f t="shared" ca="1" si="1"/>
        <v>〃</v>
      </c>
      <c r="C12" s="120" t="str">
        <f t="shared" ca="1" si="2"/>
        <v>〃</v>
      </c>
      <c r="D12" s="120" t="str">
        <f t="shared" ca="1" si="3"/>
        <v>〃</v>
      </c>
      <c r="E12" s="120" t="str">
        <f t="shared" ca="1" si="4"/>
        <v>〃</v>
      </c>
      <c r="F12" s="120" t="s">
        <v>171</v>
      </c>
      <c r="G12" s="120">
        <v>2</v>
      </c>
      <c r="H12" s="120"/>
      <c r="I12" s="120">
        <v>18</v>
      </c>
      <c r="J12" s="127" t="s">
        <v>177</v>
      </c>
      <c r="K12" s="126">
        <v>251200061</v>
      </c>
      <c r="L12" s="120" t="s">
        <v>164</v>
      </c>
      <c r="M12" s="120" t="s">
        <v>173</v>
      </c>
      <c r="N12" s="113" t="str">
        <f t="shared" si="5"/>
        <v>北東側3m_x000D_
南西側3m</v>
      </c>
    </row>
    <row r="13" spans="1:14">
      <c r="A13" s="214">
        <f t="shared" ca="1" si="0"/>
        <v>3</v>
      </c>
      <c r="B13" s="126" t="str">
        <f t="shared" ca="1" si="1"/>
        <v>〃</v>
      </c>
      <c r="C13" s="120" t="str">
        <f t="shared" ca="1" si="2"/>
        <v>〃</v>
      </c>
      <c r="D13" s="120" t="str">
        <f t="shared" ca="1" si="3"/>
        <v>〃</v>
      </c>
      <c r="E13" s="120" t="str">
        <f t="shared" ca="1" si="4"/>
        <v>福山市郷分町851番地3東側</v>
      </c>
      <c r="F13" s="120" t="s">
        <v>163</v>
      </c>
      <c r="G13" s="120">
        <v>1</v>
      </c>
      <c r="H13" s="120">
        <v>4</v>
      </c>
      <c r="I13" s="120"/>
      <c r="J13" s="127" t="s">
        <v>165</v>
      </c>
      <c r="K13" s="126">
        <v>251200061</v>
      </c>
      <c r="L13" s="120" t="s">
        <v>164</v>
      </c>
      <c r="M13" s="120" t="s">
        <v>178</v>
      </c>
      <c r="N13" s="113" t="str">
        <f t="shared" si="5"/>
        <v>横断歩道削除後施工</v>
      </c>
    </row>
    <row r="14" spans="1:14" ht="26.4">
      <c r="A14" s="214">
        <f t="shared" ca="1" si="0"/>
        <v>3</v>
      </c>
      <c r="B14" s="126" t="str">
        <f t="shared" ca="1" si="1"/>
        <v>〃</v>
      </c>
      <c r="C14" s="120" t="str">
        <f t="shared" ca="1" si="2"/>
        <v>〃</v>
      </c>
      <c r="D14" s="120" t="str">
        <f t="shared" ca="1" si="3"/>
        <v>一般県道</v>
      </c>
      <c r="E14" s="120" t="str">
        <f t="shared" ca="1" si="4"/>
        <v>〃</v>
      </c>
      <c r="F14" s="120" t="s">
        <v>166</v>
      </c>
      <c r="G14" s="120">
        <v>1</v>
      </c>
      <c r="H14" s="120"/>
      <c r="I14" s="120">
        <v>72</v>
      </c>
      <c r="J14" s="127" t="s">
        <v>168</v>
      </c>
      <c r="K14" s="126">
        <v>251200061</v>
      </c>
      <c r="L14" s="120" t="s">
        <v>167</v>
      </c>
      <c r="M14" s="120" t="s">
        <v>178</v>
      </c>
      <c r="N14" s="113" t="str">
        <f t="shared" si="5"/>
        <v>4m6縞</v>
      </c>
    </row>
    <row r="15" spans="1:14" ht="39.6">
      <c r="A15" s="214">
        <f t="shared" ca="1" si="0"/>
        <v>3</v>
      </c>
      <c r="B15" s="126" t="str">
        <f t="shared" ca="1" si="1"/>
        <v>〃</v>
      </c>
      <c r="C15" s="120" t="str">
        <f t="shared" ca="1" si="2"/>
        <v>〃</v>
      </c>
      <c r="D15" s="120" t="str">
        <f t="shared" ca="1" si="3"/>
        <v>〃</v>
      </c>
      <c r="E15" s="120" t="str">
        <f t="shared" ca="1" si="4"/>
        <v>〃</v>
      </c>
      <c r="F15" s="120" t="s">
        <v>169</v>
      </c>
      <c r="G15" s="120">
        <v>4</v>
      </c>
      <c r="H15" s="120"/>
      <c r="I15" s="120">
        <v>36</v>
      </c>
      <c r="J15" s="127" t="s">
        <v>170</v>
      </c>
      <c r="K15" s="126">
        <v>251200061</v>
      </c>
      <c r="L15" s="120" t="s">
        <v>167</v>
      </c>
      <c r="M15" s="120" t="s">
        <v>178</v>
      </c>
      <c r="N15" s="113" t="str">
        <f t="shared" si="5"/>
        <v>南西側2個_x000D_
北東側2個</v>
      </c>
    </row>
    <row r="16" spans="1:14" ht="26.4">
      <c r="A16" s="214">
        <f t="shared" ca="1" si="0"/>
        <v>3</v>
      </c>
      <c r="B16" s="126" t="str">
        <f t="shared" ca="1" si="1"/>
        <v>〃</v>
      </c>
      <c r="C16" s="120" t="str">
        <f t="shared" ca="1" si="2"/>
        <v>〃</v>
      </c>
      <c r="D16" s="120" t="str">
        <f t="shared" ca="1" si="3"/>
        <v>〃</v>
      </c>
      <c r="E16" s="120" t="str">
        <f t="shared" ca="1" si="4"/>
        <v>〃</v>
      </c>
      <c r="F16" s="120" t="s">
        <v>171</v>
      </c>
      <c r="G16" s="120">
        <v>2</v>
      </c>
      <c r="H16" s="120"/>
      <c r="I16" s="120">
        <v>18</v>
      </c>
      <c r="J16" s="127" t="s">
        <v>172</v>
      </c>
      <c r="K16" s="126">
        <v>251200061</v>
      </c>
      <c r="L16" s="120" t="s">
        <v>167</v>
      </c>
      <c r="M16" s="120" t="s">
        <v>178</v>
      </c>
      <c r="N16" s="113" t="str">
        <f t="shared" si="5"/>
        <v>南西側3m_x000D_
北東側3m</v>
      </c>
    </row>
    <row r="17" spans="1:14" ht="26.4">
      <c r="A17" s="214">
        <f t="shared" ca="1" si="0"/>
        <v>4</v>
      </c>
      <c r="B17" s="126" t="str">
        <f t="shared" ca="1" si="1"/>
        <v>〃</v>
      </c>
      <c r="C17" s="120" t="str">
        <f t="shared" ca="1" si="2"/>
        <v>〃</v>
      </c>
      <c r="D17" s="120" t="str">
        <f t="shared" ca="1" si="3"/>
        <v>県道</v>
      </c>
      <c r="E17" s="120" t="str">
        <f t="shared" ca="1" si="4"/>
        <v>福山市郷分町921番地10東方80メートル先</v>
      </c>
      <c r="F17" s="120" t="s">
        <v>163</v>
      </c>
      <c r="G17" s="120">
        <v>1</v>
      </c>
      <c r="H17" s="120">
        <v>4</v>
      </c>
      <c r="I17" s="120"/>
      <c r="J17" s="127" t="s">
        <v>165</v>
      </c>
      <c r="K17" s="126">
        <v>251200061</v>
      </c>
      <c r="L17" s="120" t="s">
        <v>164</v>
      </c>
      <c r="M17" s="120" t="s">
        <v>179</v>
      </c>
      <c r="N17" s="113" t="str">
        <f t="shared" si="5"/>
        <v>横断歩道削除後施工</v>
      </c>
    </row>
    <row r="18" spans="1:14" ht="26.4">
      <c r="A18" s="214">
        <f t="shared" ca="1" si="0"/>
        <v>4</v>
      </c>
      <c r="B18" s="126" t="str">
        <f t="shared" ca="1" si="1"/>
        <v>〃</v>
      </c>
      <c r="C18" s="120" t="str">
        <f t="shared" ca="1" si="2"/>
        <v>〃</v>
      </c>
      <c r="D18" s="120" t="str">
        <f t="shared" ca="1" si="3"/>
        <v>一般県道</v>
      </c>
      <c r="E18" s="120" t="str">
        <f t="shared" ca="1" si="4"/>
        <v>〃</v>
      </c>
      <c r="F18" s="120" t="s">
        <v>166</v>
      </c>
      <c r="G18" s="120">
        <v>1</v>
      </c>
      <c r="H18" s="120"/>
      <c r="I18" s="120">
        <v>72</v>
      </c>
      <c r="J18" s="127" t="s">
        <v>175</v>
      </c>
      <c r="K18" s="126">
        <v>251200061</v>
      </c>
      <c r="L18" s="120" t="s">
        <v>167</v>
      </c>
      <c r="M18" s="120" t="s">
        <v>179</v>
      </c>
      <c r="N18" s="113" t="str">
        <f t="shared" si="5"/>
        <v>4m6縞</v>
      </c>
    </row>
    <row r="19" spans="1:14" ht="39.6">
      <c r="A19" s="214">
        <f t="shared" ca="1" si="0"/>
        <v>4</v>
      </c>
      <c r="B19" s="126" t="str">
        <f t="shared" ca="1" si="1"/>
        <v>〃</v>
      </c>
      <c r="C19" s="120" t="str">
        <f t="shared" ca="1" si="2"/>
        <v>〃</v>
      </c>
      <c r="D19" s="120" t="str">
        <f t="shared" ca="1" si="3"/>
        <v>〃</v>
      </c>
      <c r="E19" s="120" t="str">
        <f t="shared" ca="1" si="4"/>
        <v>〃</v>
      </c>
      <c r="F19" s="120" t="s">
        <v>169</v>
      </c>
      <c r="G19" s="120">
        <v>4</v>
      </c>
      <c r="H19" s="120"/>
      <c r="I19" s="120">
        <v>36</v>
      </c>
      <c r="J19" s="127" t="s">
        <v>170</v>
      </c>
      <c r="K19" s="126">
        <v>251200061</v>
      </c>
      <c r="L19" s="120" t="s">
        <v>167</v>
      </c>
      <c r="M19" s="120" t="s">
        <v>179</v>
      </c>
      <c r="N19" s="113" t="str">
        <f t="shared" si="5"/>
        <v>南西側2個_x000D_
北東側2個</v>
      </c>
    </row>
    <row r="20" spans="1:14" ht="26.4">
      <c r="A20" s="214">
        <f t="shared" ca="1" si="0"/>
        <v>4</v>
      </c>
      <c r="B20" s="126" t="str">
        <f t="shared" ca="1" si="1"/>
        <v>〃</v>
      </c>
      <c r="C20" s="120" t="str">
        <f t="shared" ca="1" si="2"/>
        <v>〃</v>
      </c>
      <c r="D20" s="120" t="str">
        <f t="shared" ca="1" si="3"/>
        <v>〃</v>
      </c>
      <c r="E20" s="120" t="str">
        <f t="shared" ca="1" si="4"/>
        <v>〃</v>
      </c>
      <c r="F20" s="120" t="s">
        <v>171</v>
      </c>
      <c r="G20" s="120">
        <v>2</v>
      </c>
      <c r="H20" s="120"/>
      <c r="I20" s="120">
        <v>18</v>
      </c>
      <c r="J20" s="127" t="s">
        <v>172</v>
      </c>
      <c r="K20" s="126">
        <v>251200061</v>
      </c>
      <c r="L20" s="120" t="s">
        <v>167</v>
      </c>
      <c r="M20" s="120" t="s">
        <v>179</v>
      </c>
      <c r="N20" s="113" t="str">
        <f t="shared" si="5"/>
        <v>南西側3m_x000D_
北東側3m</v>
      </c>
    </row>
    <row r="21" spans="1:14" ht="26.4">
      <c r="A21" s="214">
        <f t="shared" ca="1" si="0"/>
        <v>5</v>
      </c>
      <c r="B21" s="126" t="str">
        <f t="shared" ca="1" si="1"/>
        <v>〃</v>
      </c>
      <c r="C21" s="120" t="str">
        <f t="shared" ca="1" si="2"/>
        <v>〃</v>
      </c>
      <c r="D21" s="120" t="str">
        <f t="shared" ca="1" si="3"/>
        <v>県道</v>
      </c>
      <c r="E21" s="120" t="str">
        <f t="shared" ca="1" si="4"/>
        <v>福山市山手町6丁目34番5号東側</v>
      </c>
      <c r="F21" s="120" t="s">
        <v>163</v>
      </c>
      <c r="G21" s="120">
        <v>2</v>
      </c>
      <c r="H21" s="120">
        <v>8</v>
      </c>
      <c r="I21" s="120"/>
      <c r="J21" s="127" t="s">
        <v>181</v>
      </c>
      <c r="K21" s="126">
        <v>251200061</v>
      </c>
      <c r="L21" s="120" t="s">
        <v>164</v>
      </c>
      <c r="M21" s="120" t="s">
        <v>180</v>
      </c>
      <c r="N21" s="113" t="str">
        <f t="shared" si="5"/>
        <v>横断歩道削除後施工_x000D_
横断歩道削除後施工</v>
      </c>
    </row>
    <row r="22" spans="1:14" ht="26.4">
      <c r="A22" s="214">
        <f t="shared" ca="1" si="0"/>
        <v>5</v>
      </c>
      <c r="B22" s="126" t="str">
        <f t="shared" ca="1" si="1"/>
        <v>〃</v>
      </c>
      <c r="C22" s="120" t="str">
        <f t="shared" ca="1" si="2"/>
        <v>〃</v>
      </c>
      <c r="D22" s="120" t="str">
        <f t="shared" ca="1" si="3"/>
        <v>〃</v>
      </c>
      <c r="E22" s="120" t="str">
        <f t="shared" ca="1" si="4"/>
        <v>〃</v>
      </c>
      <c r="F22" s="120" t="s">
        <v>166</v>
      </c>
      <c r="G22" s="120">
        <v>1</v>
      </c>
      <c r="H22" s="120"/>
      <c r="I22" s="120">
        <v>72</v>
      </c>
      <c r="J22" s="127" t="s">
        <v>168</v>
      </c>
      <c r="K22" s="126">
        <v>251200061</v>
      </c>
      <c r="L22" s="120" t="s">
        <v>164</v>
      </c>
      <c r="M22" s="120" t="s">
        <v>180</v>
      </c>
      <c r="N22" s="113" t="str">
        <f t="shared" si="5"/>
        <v>4m6縞</v>
      </c>
    </row>
    <row r="23" spans="1:14" ht="26.4">
      <c r="A23" s="214">
        <f t="shared" ca="1" si="0"/>
        <v>5</v>
      </c>
      <c r="B23" s="126" t="str">
        <f t="shared" ca="1" si="1"/>
        <v>〃</v>
      </c>
      <c r="C23" s="120" t="str">
        <f t="shared" ca="1" si="2"/>
        <v>〃</v>
      </c>
      <c r="D23" s="120" t="str">
        <f t="shared" ca="1" si="3"/>
        <v>市道</v>
      </c>
      <c r="E23" s="120" t="str">
        <f t="shared" ca="1" si="4"/>
        <v>〃</v>
      </c>
      <c r="F23" s="120" t="s">
        <v>166</v>
      </c>
      <c r="G23" s="120">
        <v>1</v>
      </c>
      <c r="H23" s="120"/>
      <c r="I23" s="120">
        <v>72</v>
      </c>
      <c r="J23" s="127" t="s">
        <v>168</v>
      </c>
      <c r="K23" s="126">
        <v>251200061</v>
      </c>
      <c r="L23" s="120" t="s">
        <v>182</v>
      </c>
      <c r="M23" s="120" t="s">
        <v>180</v>
      </c>
      <c r="N23" s="113" t="str">
        <f t="shared" si="5"/>
        <v>4m6縞</v>
      </c>
    </row>
    <row r="24" spans="1:14" ht="52.8">
      <c r="A24" s="214">
        <f t="shared" ca="1" si="0"/>
        <v>5</v>
      </c>
      <c r="B24" s="126" t="str">
        <f t="shared" ca="1" si="1"/>
        <v>〃</v>
      </c>
      <c r="C24" s="120" t="str">
        <f t="shared" ca="1" si="2"/>
        <v>〃</v>
      </c>
      <c r="D24" s="120" t="str">
        <f t="shared" ca="1" si="3"/>
        <v>〃</v>
      </c>
      <c r="E24" s="120" t="str">
        <f t="shared" ca="1" si="4"/>
        <v>〃</v>
      </c>
      <c r="F24" s="120" t="s">
        <v>169</v>
      </c>
      <c r="G24" s="120">
        <v>8</v>
      </c>
      <c r="H24" s="120"/>
      <c r="I24" s="120">
        <v>72</v>
      </c>
      <c r="J24" s="127" t="s">
        <v>183</v>
      </c>
      <c r="K24" s="126">
        <v>251200061</v>
      </c>
      <c r="L24" s="120" t="s">
        <v>182</v>
      </c>
      <c r="M24" s="120" t="s">
        <v>180</v>
      </c>
      <c r="N24" s="113" t="str">
        <f t="shared" si="5"/>
        <v>南側2個_x000D_
北側2個_x000D_
南側2個_x000D_
北側2個</v>
      </c>
    </row>
    <row r="25" spans="1:14" ht="26.4">
      <c r="A25" s="214">
        <f t="shared" ca="1" si="0"/>
        <v>5</v>
      </c>
      <c r="B25" s="126" t="str">
        <f t="shared" ca="1" si="1"/>
        <v>〃</v>
      </c>
      <c r="C25" s="120" t="str">
        <f t="shared" ca="1" si="2"/>
        <v>〃</v>
      </c>
      <c r="D25" s="120" t="str">
        <f t="shared" ca="1" si="3"/>
        <v>県道</v>
      </c>
      <c r="E25" s="120" t="str">
        <f t="shared" ca="1" si="4"/>
        <v>〃</v>
      </c>
      <c r="F25" s="120" t="s">
        <v>171</v>
      </c>
      <c r="G25" s="120">
        <v>2</v>
      </c>
      <c r="H25" s="120"/>
      <c r="I25" s="120">
        <v>18</v>
      </c>
      <c r="J25" s="127" t="s">
        <v>184</v>
      </c>
      <c r="K25" s="126">
        <v>251200061</v>
      </c>
      <c r="L25" s="120" t="s">
        <v>164</v>
      </c>
      <c r="M25" s="120" t="s">
        <v>180</v>
      </c>
      <c r="N25" s="113" t="str">
        <f t="shared" si="5"/>
        <v>南側3m_x000D_
北側3m</v>
      </c>
    </row>
    <row r="26" spans="1:14" ht="26.4">
      <c r="A26" s="214">
        <f t="shared" ca="1" si="0"/>
        <v>5</v>
      </c>
      <c r="B26" s="126" t="str">
        <f t="shared" ca="1" si="1"/>
        <v>〃</v>
      </c>
      <c r="C26" s="120" t="str">
        <f t="shared" ca="1" si="2"/>
        <v>〃</v>
      </c>
      <c r="D26" s="120" t="str">
        <f t="shared" ca="1" si="3"/>
        <v>市道</v>
      </c>
      <c r="E26" s="120" t="str">
        <f t="shared" ca="1" si="4"/>
        <v>〃</v>
      </c>
      <c r="F26" s="120" t="s">
        <v>171</v>
      </c>
      <c r="G26" s="120">
        <v>2</v>
      </c>
      <c r="H26" s="120"/>
      <c r="I26" s="120">
        <v>18</v>
      </c>
      <c r="J26" s="127" t="s">
        <v>185</v>
      </c>
      <c r="K26" s="126">
        <v>251200061</v>
      </c>
      <c r="L26" s="120" t="s">
        <v>182</v>
      </c>
      <c r="M26" s="120" t="s">
        <v>180</v>
      </c>
      <c r="N26" s="113" t="str">
        <f t="shared" si="5"/>
        <v>南側3m_x000D_
北側3m</v>
      </c>
    </row>
    <row r="27" spans="1:14" ht="26.4">
      <c r="A27" s="214">
        <f t="shared" ca="1" si="0"/>
        <v>6</v>
      </c>
      <c r="B27" s="126" t="str">
        <f t="shared" ca="1" si="1"/>
        <v>251200061_x000D_
(第20-7-1461)</v>
      </c>
      <c r="C27" s="120" t="str">
        <f t="shared" ca="1" si="2"/>
        <v>新規</v>
      </c>
      <c r="D27" s="120" t="str">
        <f t="shared" ca="1" si="3"/>
        <v>〃</v>
      </c>
      <c r="E27" s="120" t="str">
        <f t="shared" ca="1" si="4"/>
        <v>福山市東村町2,543番地先（東村小学校正門前交差点）</v>
      </c>
      <c r="F27" s="120" t="s">
        <v>166</v>
      </c>
      <c r="G27" s="120">
        <v>1</v>
      </c>
      <c r="H27" s="120"/>
      <c r="I27" s="120">
        <v>54</v>
      </c>
      <c r="J27" s="127" t="s">
        <v>187</v>
      </c>
      <c r="K27" s="126" t="s">
        <v>188</v>
      </c>
      <c r="L27" s="120" t="s">
        <v>182</v>
      </c>
      <c r="M27" s="120" t="s">
        <v>186</v>
      </c>
      <c r="N27" s="113" t="str">
        <f t="shared" si="5"/>
        <v>北東側3m6縞</v>
      </c>
    </row>
    <row r="28" spans="1:14" ht="26.4">
      <c r="A28" s="214">
        <f t="shared" ca="1" si="0"/>
        <v>6</v>
      </c>
      <c r="B28" s="126" t="str">
        <f t="shared" ca="1" si="1"/>
        <v>〃</v>
      </c>
      <c r="C28" s="120" t="str">
        <f t="shared" ca="1" si="2"/>
        <v>〃</v>
      </c>
      <c r="D28" s="120" t="str">
        <f t="shared" ca="1" si="3"/>
        <v>〃</v>
      </c>
      <c r="E28" s="120" t="str">
        <f t="shared" ca="1" si="4"/>
        <v>〃</v>
      </c>
      <c r="F28" s="120" t="s">
        <v>171</v>
      </c>
      <c r="G28" s="120">
        <v>1</v>
      </c>
      <c r="H28" s="120"/>
      <c r="I28" s="120">
        <v>6</v>
      </c>
      <c r="J28" s="127" t="s">
        <v>189</v>
      </c>
      <c r="K28" s="126" t="s">
        <v>188</v>
      </c>
      <c r="L28" s="120" t="s">
        <v>182</v>
      </c>
      <c r="M28" s="120" t="s">
        <v>186</v>
      </c>
      <c r="N28" s="113" t="str">
        <f t="shared" si="5"/>
        <v>北東側2m</v>
      </c>
    </row>
    <row r="29" spans="1:14" ht="26.4">
      <c r="A29" s="214">
        <f t="shared" ca="1" si="0"/>
        <v>7</v>
      </c>
      <c r="B29" s="126">
        <f t="shared" ca="1" si="1"/>
        <v>251200061</v>
      </c>
      <c r="C29" s="120" t="str">
        <f t="shared" ca="1" si="2"/>
        <v>新規</v>
      </c>
      <c r="D29" s="120" t="str">
        <f t="shared" ca="1" si="3"/>
        <v>〃</v>
      </c>
      <c r="E29" s="120" t="str">
        <f t="shared" ca="1" si="4"/>
        <v>福山市東村町2,571番地の2先交差点</v>
      </c>
      <c r="F29" s="120" t="s">
        <v>166</v>
      </c>
      <c r="G29" s="120">
        <v>2</v>
      </c>
      <c r="H29" s="120"/>
      <c r="I29" s="120">
        <v>72</v>
      </c>
      <c r="J29" s="127" t="s">
        <v>191</v>
      </c>
      <c r="K29" s="126">
        <v>251200061</v>
      </c>
      <c r="L29" s="120" t="s">
        <v>182</v>
      </c>
      <c r="M29" s="120" t="s">
        <v>190</v>
      </c>
      <c r="N29" s="113" t="str">
        <f t="shared" si="5"/>
        <v>北西側3m4縞_x000D_
南東側3m4縞</v>
      </c>
    </row>
    <row r="30" spans="1:14" ht="39.6">
      <c r="A30" s="214">
        <f t="shared" ca="1" si="0"/>
        <v>7</v>
      </c>
      <c r="B30" s="126" t="str">
        <f t="shared" ca="1" si="1"/>
        <v>〃</v>
      </c>
      <c r="C30" s="120" t="str">
        <f t="shared" ca="1" si="2"/>
        <v>〃</v>
      </c>
      <c r="D30" s="120" t="str">
        <f t="shared" ca="1" si="3"/>
        <v>〃</v>
      </c>
      <c r="E30" s="120" t="str">
        <f t="shared" ca="1" si="4"/>
        <v>〃</v>
      </c>
      <c r="F30" s="120" t="s">
        <v>169</v>
      </c>
      <c r="G30" s="120">
        <v>4</v>
      </c>
      <c r="H30" s="120"/>
      <c r="I30" s="120">
        <v>36</v>
      </c>
      <c r="J30" s="127" t="s">
        <v>192</v>
      </c>
      <c r="K30" s="126">
        <v>251200061</v>
      </c>
      <c r="L30" s="120" t="s">
        <v>182</v>
      </c>
      <c r="M30" s="120" t="s">
        <v>190</v>
      </c>
      <c r="N30" s="113" t="str">
        <f t="shared" si="5"/>
        <v>北西側2個_x000D_
南東側2個</v>
      </c>
    </row>
    <row r="31" spans="1:14" ht="26.4">
      <c r="A31" s="214">
        <f t="shared" ca="1" si="0"/>
        <v>7</v>
      </c>
      <c r="B31" s="126" t="str">
        <f t="shared" ca="1" si="1"/>
        <v>〃</v>
      </c>
      <c r="C31" s="120" t="str">
        <f t="shared" ca="1" si="2"/>
        <v>〃</v>
      </c>
      <c r="D31" s="120" t="str">
        <f t="shared" ca="1" si="3"/>
        <v>〃</v>
      </c>
      <c r="E31" s="120" t="str">
        <f t="shared" ca="1" si="4"/>
        <v>〃</v>
      </c>
      <c r="F31" s="120" t="s">
        <v>171</v>
      </c>
      <c r="G31" s="120">
        <v>2</v>
      </c>
      <c r="H31" s="120"/>
      <c r="I31" s="120">
        <v>12</v>
      </c>
      <c r="J31" s="127" t="s">
        <v>193</v>
      </c>
      <c r="K31" s="126">
        <v>251200061</v>
      </c>
      <c r="L31" s="120" t="s">
        <v>182</v>
      </c>
      <c r="M31" s="120" t="s">
        <v>190</v>
      </c>
      <c r="N31" s="113" t="str">
        <f t="shared" si="5"/>
        <v>北西側2m_x000D_
南東側2m</v>
      </c>
    </row>
    <row r="32" spans="1:14" ht="66">
      <c r="A32" s="214">
        <f t="shared" ca="1" si="0"/>
        <v>8</v>
      </c>
      <c r="B32" s="126" t="str">
        <f t="shared" ca="1" si="1"/>
        <v>〃</v>
      </c>
      <c r="C32" s="120" t="str">
        <f t="shared" ca="1" si="2"/>
        <v>〃</v>
      </c>
      <c r="D32" s="120" t="str">
        <f t="shared" ca="1" si="3"/>
        <v>県道(鞆松永線)</v>
      </c>
      <c r="E32" s="120" t="str">
        <f t="shared" ca="1" si="4"/>
        <v>福山市鞆町後地2,922番地1南西方170メートル先から同市沼隈町下山南123番地1南方40メートル先（平迫交差点）南側までの間</v>
      </c>
      <c r="F32" s="120" t="s">
        <v>163</v>
      </c>
      <c r="G32" s="120">
        <v>1</v>
      </c>
      <c r="H32" s="120">
        <v>8020</v>
      </c>
      <c r="I32" s="120"/>
      <c r="J32" s="127" t="s">
        <v>196</v>
      </c>
      <c r="K32" s="126">
        <v>251200061</v>
      </c>
      <c r="L32" s="120" t="s">
        <v>195</v>
      </c>
      <c r="M32" s="120" t="s">
        <v>194</v>
      </c>
      <c r="N32" s="113" t="str">
        <f t="shared" si="5"/>
        <v>中央線(黄色)削除後に施行</v>
      </c>
    </row>
    <row r="33" spans="1:14" ht="40.200000000000003" thickBot="1">
      <c r="A33" s="214">
        <f t="shared" ca="1" si="0"/>
        <v>8</v>
      </c>
      <c r="B33" s="180" t="str">
        <f ca="1">IF(OFFSET(K33,-1,)=K33,"〃",K33)</f>
        <v>〃</v>
      </c>
      <c r="C33" s="179" t="str">
        <f ca="1">IF(B33="〃","〃","新規")</f>
        <v>〃</v>
      </c>
      <c r="D33" s="179" t="str">
        <f ca="1">IF(OFFSET(L33,-1,)=L33,"〃",L33)</f>
        <v>〃</v>
      </c>
      <c r="E33" s="179" t="str">
        <f ca="1">IF(OFFSET(M33,-1,)=M33,"〃",M33)</f>
        <v>〃</v>
      </c>
      <c r="F33" s="179" t="s">
        <v>197</v>
      </c>
      <c r="G33" s="179">
        <v>1</v>
      </c>
      <c r="H33" s="179"/>
      <c r="I33" s="179">
        <v>8010</v>
      </c>
      <c r="J33" s="181"/>
      <c r="K33" s="126">
        <v>251200061</v>
      </c>
      <c r="L33" s="120" t="s">
        <v>195</v>
      </c>
      <c r="M33" s="120" t="s">
        <v>194</v>
      </c>
      <c r="N33" s="113" t="str">
        <f>ASC(J33)</f>
        <v/>
      </c>
    </row>
    <row r="34" spans="1:14" ht="17.25" customHeight="1">
      <c r="B34" s="293" t="str">
        <f>警察署名</f>
        <v>福山西</v>
      </c>
      <c r="C34" s="294"/>
      <c r="D34" s="294"/>
      <c r="E34" s="297" t="s">
        <v>73</v>
      </c>
      <c r="F34" s="147">
        <v>8</v>
      </c>
      <c r="G34" s="148"/>
      <c r="H34" s="149">
        <f>IF(ISERROR(FIND("図示", H3)), IF(ISERROR(FIND("削除", H3)), SUMPRODUCT((ISNUMBER(FIND("横断歩道　実線",$F5:$F33)))*(H5:H33&lt;&gt;""), $G5:$G33), 0), SUMIF(H5:H33,"&gt;0",$G5:$G33))</f>
        <v>0</v>
      </c>
      <c r="I34" s="149">
        <f>IF(ISERROR(FIND("図示", I3)), IF(ISERROR(FIND("削除", I3)), SUMPRODUCT((ISNUMBER(FIND("横断歩道　実線",$F5:$F33)))*(I5:I33&lt;&gt;""), $G5:$G33), 0), SUMIF(I5:I33,"&gt;0",$G5:$G33))</f>
        <v>0</v>
      </c>
      <c r="J34" s="129"/>
    </row>
    <row r="35" spans="1:14" ht="18" customHeight="1" thickBot="1">
      <c r="B35" s="295"/>
      <c r="C35" s="296"/>
      <c r="D35" s="296"/>
      <c r="E35" s="298"/>
      <c r="F35" s="150"/>
      <c r="G35" s="151"/>
      <c r="H35" s="152">
        <f>SUM(H5:H33)</f>
        <v>8044</v>
      </c>
      <c r="I35" s="152">
        <f>SUM(I5:I33)</f>
        <v>8946</v>
      </c>
      <c r="J35" s="130"/>
    </row>
  </sheetData>
  <mergeCells count="14">
    <mergeCell ref="G3:G4"/>
    <mergeCell ref="J3:J4"/>
    <mergeCell ref="B34:D35"/>
    <mergeCell ref="E34:E35"/>
    <mergeCell ref="K1:M1"/>
    <mergeCell ref="B2:B4"/>
    <mergeCell ref="C2:C4"/>
    <mergeCell ref="D2:D4"/>
    <mergeCell ref="E2:E4"/>
    <mergeCell ref="H2:J2"/>
    <mergeCell ref="K2:K4"/>
    <mergeCell ref="L2:L4"/>
    <mergeCell ref="M2:M4"/>
    <mergeCell ref="F3:F4"/>
  </mergeCells>
  <phoneticPr fontId="2"/>
  <conditionalFormatting sqref="A5:A33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1"/>
  <sheetViews>
    <sheetView showZeros="0" tabSelected="1" view="pageBreakPreview" zoomScaleNormal="100" workbookViewId="0">
      <selection activeCell="H12" sqref="H12"/>
    </sheetView>
  </sheetViews>
  <sheetFormatPr defaultColWidth="9" defaultRowHeight="13.2"/>
  <cols>
    <col min="1" max="1" width="9" style="113"/>
    <col min="2" max="2" width="22.33203125" style="113" customWidth="1"/>
    <col min="3" max="3" width="9" style="113"/>
    <col min="4" max="4" width="25.6640625" style="114" customWidth="1"/>
    <col min="5" max="5" width="13.44140625" style="113" customWidth="1"/>
    <col min="6" max="6" width="3.44140625" style="113" bestFit="1" customWidth="1"/>
    <col min="7" max="10" width="10.6640625" style="113" customWidth="1"/>
    <col min="11" max="11" width="22.44140625" style="114" customWidth="1"/>
    <col min="12" max="13" width="37.33203125" style="113" customWidth="1"/>
    <col min="14" max="14" width="100.6640625" style="114" customWidth="1"/>
    <col min="15" max="16384" width="9" style="113"/>
  </cols>
  <sheetData>
    <row r="1" spans="1:15" ht="19.8" thickBot="1">
      <c r="B1" s="112" t="s">
        <v>74</v>
      </c>
      <c r="C1" s="113" t="str">
        <f>"("&amp;表紙等_署用!H1&amp;")"</f>
        <v>(№ 8-7)</v>
      </c>
      <c r="K1" s="115" t="s">
        <v>97</v>
      </c>
      <c r="L1" s="292" t="s">
        <v>141</v>
      </c>
      <c r="M1" s="292"/>
      <c r="N1" s="292"/>
    </row>
    <row r="2" spans="1:15">
      <c r="B2" s="315" t="s">
        <v>75</v>
      </c>
      <c r="C2" s="299" t="s">
        <v>67</v>
      </c>
      <c r="D2" s="289" t="s">
        <v>68</v>
      </c>
      <c r="E2" s="118" t="s">
        <v>69</v>
      </c>
      <c r="F2" s="119"/>
      <c r="G2" s="299" t="s">
        <v>39</v>
      </c>
      <c r="H2" s="299"/>
      <c r="I2" s="299"/>
      <c r="J2" s="299"/>
      <c r="K2" s="300"/>
      <c r="L2" s="315" t="s">
        <v>75</v>
      </c>
      <c r="M2" s="299" t="s">
        <v>67</v>
      </c>
      <c r="N2" s="289" t="s">
        <v>68</v>
      </c>
    </row>
    <row r="3" spans="1:15" ht="39.6">
      <c r="B3" s="316"/>
      <c r="C3" s="311"/>
      <c r="D3" s="290"/>
      <c r="E3" s="290" t="s">
        <v>70</v>
      </c>
      <c r="F3" s="301" t="s">
        <v>71</v>
      </c>
      <c r="G3" s="121" t="s">
        <v>156</v>
      </c>
      <c r="H3" s="122" t="s">
        <v>159</v>
      </c>
      <c r="I3" s="122" t="s">
        <v>161</v>
      </c>
      <c r="J3" s="121" t="s">
        <v>162</v>
      </c>
      <c r="K3" s="303" t="s">
        <v>72</v>
      </c>
      <c r="L3" s="316"/>
      <c r="M3" s="311"/>
      <c r="N3" s="290"/>
    </row>
    <row r="4" spans="1:15" ht="13.8" thickBot="1">
      <c r="B4" s="317"/>
      <c r="C4" s="312"/>
      <c r="D4" s="291"/>
      <c r="E4" s="291"/>
      <c r="F4" s="302"/>
      <c r="G4" s="123" t="s">
        <v>158</v>
      </c>
      <c r="H4" s="124" t="s">
        <v>158</v>
      </c>
      <c r="I4" s="124" t="s">
        <v>158</v>
      </c>
      <c r="J4" s="123" t="s">
        <v>158</v>
      </c>
      <c r="K4" s="304"/>
      <c r="L4" s="317"/>
      <c r="M4" s="312"/>
      <c r="N4" s="291"/>
    </row>
    <row r="5" spans="1:15" ht="26.4">
      <c r="A5" s="214">
        <v>1</v>
      </c>
      <c r="B5" s="116" t="str">
        <f>L5</f>
        <v>第20-7-1461</v>
      </c>
      <c r="C5" s="117" t="str">
        <f>M5</f>
        <v>市道</v>
      </c>
      <c r="D5" s="117" t="str">
        <f>N5</f>
        <v>福山市東村町2,543番地先（東村小学校正門前交差点）</v>
      </c>
      <c r="E5" s="117" t="s">
        <v>199</v>
      </c>
      <c r="F5" s="117">
        <v>1</v>
      </c>
      <c r="G5" s="117">
        <v>15</v>
      </c>
      <c r="H5" s="117"/>
      <c r="I5" s="117"/>
      <c r="J5" s="117"/>
      <c r="K5" s="125" t="s">
        <v>200</v>
      </c>
      <c r="L5" s="116" t="s">
        <v>198</v>
      </c>
      <c r="M5" s="117" t="s">
        <v>182</v>
      </c>
      <c r="N5" s="117" t="s">
        <v>186</v>
      </c>
      <c r="O5" s="113" t="str">
        <f>ASC(K5)</f>
        <v>南側 3m5縞</v>
      </c>
    </row>
    <row r="6" spans="1:15" ht="52.8">
      <c r="A6" s="214">
        <f ca="1">IF(D5="","",IF(D6="〃",A5,A5+1))</f>
        <v>1</v>
      </c>
      <c r="B6" s="126" t="str">
        <f t="shared" ref="B6:D7" ca="1" si="0">IF(OFFSET(L6,-1,)=L6,"〃",L6)</f>
        <v>〃</v>
      </c>
      <c r="C6" s="120" t="str">
        <f t="shared" ca="1" si="0"/>
        <v>〃</v>
      </c>
      <c r="D6" s="120" t="str">
        <f t="shared" ca="1" si="0"/>
        <v>〃</v>
      </c>
      <c r="E6" s="120" t="s">
        <v>201</v>
      </c>
      <c r="F6" s="120">
        <v>4</v>
      </c>
      <c r="G6" s="120"/>
      <c r="H6" s="120"/>
      <c r="I6" s="120">
        <v>36</v>
      </c>
      <c r="J6" s="120"/>
      <c r="K6" s="127" t="s">
        <v>202</v>
      </c>
      <c r="L6" s="126" t="s">
        <v>198</v>
      </c>
      <c r="M6" s="120" t="s">
        <v>182</v>
      </c>
      <c r="N6" s="120" t="s">
        <v>186</v>
      </c>
      <c r="O6" s="113" t="str">
        <f>ASC(K6)</f>
        <v>南東近_x000D_
南東遠_x000D_
北東近_x000D_
北東遠</v>
      </c>
    </row>
    <row r="7" spans="1:15" ht="27" thickBot="1">
      <c r="A7" s="214">
        <f ca="1">IF(D6="","",IF(D7="〃",A6,A6+1))</f>
        <v>1</v>
      </c>
      <c r="B7" s="126" t="str">
        <f t="shared" ca="1" si="0"/>
        <v>〃</v>
      </c>
      <c r="C7" s="120" t="str">
        <f t="shared" ca="1" si="0"/>
        <v>〃</v>
      </c>
      <c r="D7" s="120" t="str">
        <f t="shared" ca="1" si="0"/>
        <v>〃</v>
      </c>
      <c r="E7" s="121" t="s">
        <v>203</v>
      </c>
      <c r="F7" s="121">
        <v>2</v>
      </c>
      <c r="G7" s="121">
        <v>4.5999999999999996</v>
      </c>
      <c r="H7" s="121"/>
      <c r="I7" s="121"/>
      <c r="J7" s="121"/>
      <c r="K7" s="128" t="s">
        <v>204</v>
      </c>
      <c r="L7" s="146" t="s">
        <v>198</v>
      </c>
      <c r="M7" s="121" t="s">
        <v>182</v>
      </c>
      <c r="N7" s="121" t="s">
        <v>186</v>
      </c>
      <c r="O7" s="113" t="str">
        <f>ASC(K7)</f>
        <v>南側 2.2m_x000D_
北西側 2.4m</v>
      </c>
    </row>
    <row r="8" spans="1:15" ht="16.2">
      <c r="B8" s="293" t="str">
        <f>警察署名</f>
        <v>福山西</v>
      </c>
      <c r="C8" s="294"/>
      <c r="D8" s="297" t="s">
        <v>76</v>
      </c>
      <c r="E8" s="147">
        <v>1</v>
      </c>
      <c r="F8" s="148"/>
      <c r="G8" s="149">
        <f>IF(ISERROR(FIND("図示", G3)), IF(ISERROR(FIND("削除", G3)), SUMPRODUCT((ISNUMBER(FIND("横断歩道　実線",$E5:$E7)))*(G5:G7&lt;&gt;""), $F5:$F7), 0), SUMIF(G5:G7,"&gt;0",$F5:$F7))</f>
        <v>1</v>
      </c>
      <c r="H8" s="149">
        <f>IF(ISERROR(FIND("図示", H3)), IF(ISERROR(FIND("削除", H3)), SUMPRODUCT((ISNUMBER(FIND("横断歩道　実線",$E5:$E7)))*(H5:H7&lt;&gt;""), $F5:$F7), 0), SUMIF(H5:H7,"&gt;0",$F5:$F7))</f>
        <v>0</v>
      </c>
      <c r="I8" s="149">
        <f>IF(ISERROR(FIND("図示", I3)), IF(ISERROR(FIND("削除", I3)), SUMPRODUCT((ISNUMBER(FIND("横断歩道　実線",$E5:$E7)))*(I5:I7&lt;&gt;""), $F5:$F7), 0), SUMIF(I5:I7,"&gt;0",$F5:$F7))</f>
        <v>4</v>
      </c>
      <c r="J8" s="149">
        <f>IF(ISERROR(FIND("図示", J3)), IF(ISERROR(FIND("削除", J3)), SUMPRODUCT((ISNUMBER(FIND("横断歩道　実線",$E5:$E7)))*(J5:J7&lt;&gt;""), $F5:$F7), 0), SUMIF(J5:J7,"&gt;0",$F5:$F7))</f>
        <v>0</v>
      </c>
      <c r="K8" s="129"/>
      <c r="L8" s="293"/>
      <c r="M8" s="294"/>
      <c r="N8" s="297"/>
    </row>
    <row r="9" spans="1:15" ht="16.8" thickBot="1">
      <c r="B9" s="295"/>
      <c r="C9" s="296"/>
      <c r="D9" s="298"/>
      <c r="E9" s="150"/>
      <c r="F9" s="151"/>
      <c r="G9" s="152">
        <f>SUM(G5:G7)</f>
        <v>19.600000000000001</v>
      </c>
      <c r="H9" s="152">
        <f>SUM(H5:H7)</f>
        <v>0</v>
      </c>
      <c r="I9" s="152">
        <f>SUM(I5:I7)</f>
        <v>36</v>
      </c>
      <c r="J9" s="152">
        <f>SUM(J5:J7)</f>
        <v>0</v>
      </c>
      <c r="K9" s="130"/>
      <c r="L9" s="313"/>
      <c r="M9" s="314"/>
      <c r="N9" s="318"/>
    </row>
    <row r="10" spans="1:15" ht="16.2">
      <c r="B10" s="293" t="str">
        <f>警察署名</f>
        <v>福山西</v>
      </c>
      <c r="C10" s="294"/>
      <c r="D10" s="297" t="s">
        <v>77</v>
      </c>
      <c r="E10" s="147">
        <f>場所表_福山西_新規!新規合計+更新合計</f>
        <v>9</v>
      </c>
      <c r="F10" s="148"/>
      <c r="G10" s="149">
        <f>G8</f>
        <v>1</v>
      </c>
      <c r="H10" s="149">
        <f>場所表_福山西_新規!H34+H8</f>
        <v>0</v>
      </c>
      <c r="I10" s="149">
        <f>I8</f>
        <v>4</v>
      </c>
      <c r="J10" s="149">
        <f>場所表_福山西_新規!I34+J8</f>
        <v>0</v>
      </c>
      <c r="K10" s="129"/>
      <c r="L10" s="313"/>
      <c r="M10" s="314"/>
      <c r="N10" s="318"/>
    </row>
    <row r="11" spans="1:15" ht="16.8" thickBot="1">
      <c r="B11" s="295"/>
      <c r="C11" s="296"/>
      <c r="D11" s="298"/>
      <c r="E11" s="150"/>
      <c r="F11" s="151"/>
      <c r="G11" s="152">
        <f>G9</f>
        <v>19.600000000000001</v>
      </c>
      <c r="H11" s="152">
        <f>場所表_福山西_新規!H35+H9</f>
        <v>8044</v>
      </c>
      <c r="I11" s="152">
        <f>I9</f>
        <v>36</v>
      </c>
      <c r="J11" s="152">
        <f>場所表_福山西_新規!I35+J9</f>
        <v>8946</v>
      </c>
      <c r="K11" s="130"/>
      <c r="L11" s="313"/>
      <c r="M11" s="314"/>
      <c r="N11" s="318"/>
    </row>
  </sheetData>
  <mergeCells count="19">
    <mergeCell ref="L1:N1"/>
    <mergeCell ref="B2:B4"/>
    <mergeCell ref="C2:C4"/>
    <mergeCell ref="D2:D4"/>
    <mergeCell ref="G2:K2"/>
    <mergeCell ref="L2:L4"/>
    <mergeCell ref="M2:M4"/>
    <mergeCell ref="N2:N4"/>
    <mergeCell ref="E3:E4"/>
    <mergeCell ref="F3:F4"/>
    <mergeCell ref="K3:K4"/>
    <mergeCell ref="D8:D9"/>
    <mergeCell ref="L8:M9"/>
    <mergeCell ref="N8:N9"/>
    <mergeCell ref="B10:C11"/>
    <mergeCell ref="D10:D11"/>
    <mergeCell ref="L10:M11"/>
    <mergeCell ref="N10:N11"/>
    <mergeCell ref="B8:C9"/>
  </mergeCells>
  <phoneticPr fontId="2"/>
  <conditionalFormatting sqref="A5:A7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159</vt:i4>
      </vt:variant>
    </vt:vector>
  </HeadingPairs>
  <TitlesOfParts>
    <vt:vector size="167" baseType="lpstr">
      <vt:lpstr>表紙等_署用</vt:lpstr>
      <vt:lpstr>表紙等_本部</vt:lpstr>
      <vt:lpstr>設計書</vt:lpstr>
      <vt:lpstr>所属別事業量一覧表</vt:lpstr>
      <vt:lpstr>場所表_新規</vt:lpstr>
      <vt:lpstr>場所表_更新</vt:lpstr>
      <vt:lpstr>場所表_福山西_新規</vt:lpstr>
      <vt:lpstr>場所表_福山西_更新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場所表_更新!EditCol</vt:lpstr>
      <vt:lpstr>場所表_新規!EditCol</vt:lpstr>
      <vt:lpstr>場所表_福山西_更新!EditCol</vt:lpstr>
      <vt:lpstr>場所表_更新!EditRow</vt:lpstr>
      <vt:lpstr>場所表_新規!EditRow</vt:lpstr>
      <vt:lpstr>場所表_福山西_更新!EditRow</vt:lpstr>
      <vt:lpstr>場所表_福山西_新規!EditRow</vt:lpstr>
      <vt:lpstr>場所表_更新!EndCol</vt:lpstr>
      <vt:lpstr>場所表_新規!EndCol</vt:lpstr>
      <vt:lpstr>場所表_福山西_更新!EndCol</vt:lpstr>
      <vt:lpstr>場所表_福山西_新規!EndCol</vt:lpstr>
      <vt:lpstr>場所表_更新!EndRow</vt:lpstr>
      <vt:lpstr>場所表_新規!EndRow</vt:lpstr>
      <vt:lpstr>場所表_福山西_更新!EndRow</vt:lpstr>
      <vt:lpstr>場所表_福山西_新規!EndRow</vt:lpstr>
      <vt:lpstr>所属別事業量一覧表!INSERT_START</vt:lpstr>
      <vt:lpstr>設計書!INSERT_START</vt:lpstr>
      <vt:lpstr>所属別事業量一覧表!Print_Area</vt:lpstr>
      <vt:lpstr>場所表_更新!Print_Area</vt:lpstr>
      <vt:lpstr>場所表_新規!Print_Area</vt:lpstr>
      <vt:lpstr>場所表_福山西_更新!Print_Area</vt:lpstr>
      <vt:lpstr>場所表_福山西_新規!Print_Area</vt:lpstr>
      <vt:lpstr>設計書!Print_Area</vt:lpstr>
      <vt:lpstr>表紙等_署用!Print_Area</vt:lpstr>
      <vt:lpstr>表紙等_本部!Print_Area</vt:lpstr>
      <vt:lpstr>場所表_更新!Print_Titles</vt:lpstr>
      <vt:lpstr>場所表_新規!Print_Titles</vt:lpstr>
      <vt:lpstr>場所表_福山西_更新!Print_Titles</vt:lpstr>
      <vt:lpstr>場所表_福山西_新規!Print_Titles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場所表_更新!StartCol</vt:lpstr>
      <vt:lpstr>場所表_新規!StartCol</vt:lpstr>
      <vt:lpstr>場所表_福山西_更新!StartCol</vt:lpstr>
      <vt:lpstr>場所表_福山西_新規!StartCol</vt:lpstr>
      <vt:lpstr>場所表_更新!StartRow</vt:lpstr>
      <vt:lpstr>場所表_新規!StartRow</vt:lpstr>
      <vt:lpstr>場所表_福山西_更新!StartRow</vt:lpstr>
      <vt:lpstr>場所表_福山西_新規!StartRow</vt:lpstr>
      <vt:lpstr>所属別事業量一覧表!データ</vt:lpstr>
      <vt:lpstr>所属別事業量一覧表!一覧表</vt:lpstr>
      <vt:lpstr>場所表_更新!一覧表</vt:lpstr>
      <vt:lpstr>場所表_新規!一覧表</vt:lpstr>
      <vt:lpstr>場所表_福山西_更新!一覧表</vt:lpstr>
      <vt:lpstr>場所表_福山西_新規!一覧表</vt:lpstr>
      <vt:lpstr>設計書!一覧表</vt:lpstr>
      <vt:lpstr>表紙等_署用!監督員</vt:lpstr>
      <vt:lpstr>場所表_更新!規制番号</vt:lpstr>
      <vt:lpstr>場所表_福山西_更新!規制番号</vt:lpstr>
      <vt:lpstr>場所表_新規!区分</vt:lpstr>
      <vt:lpstr>場所表_福山西_新規!区分</vt:lpstr>
      <vt:lpstr>場所表_更新!警察署名</vt:lpstr>
      <vt:lpstr>場所表_新規!警察署名</vt:lpstr>
      <vt:lpstr>場所表_福山西_更新!警察署名</vt:lpstr>
      <vt:lpstr>場所表_福山西_新規!警察署名</vt:lpstr>
      <vt:lpstr>表紙等_署用!警察署名</vt:lpstr>
      <vt:lpstr>表紙等_署用!検査員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表紙等_署用!工事期間</vt:lpstr>
      <vt:lpstr>表紙等_署用!工事種別</vt:lpstr>
      <vt:lpstr>表紙等_署用!工事場所</vt:lpstr>
      <vt:lpstr>表紙等_署用!工事場所箇所数</vt:lpstr>
      <vt:lpstr>表紙等_署用!工事内容</vt:lpstr>
      <vt:lpstr>表紙等_署用!工事番号</vt:lpstr>
      <vt:lpstr>表紙等_署用!工事費</vt:lpstr>
      <vt:lpstr>表紙等_署用!工事名称</vt:lpstr>
      <vt:lpstr>場所表_更新!更新合計</vt:lpstr>
      <vt:lpstr>場所表_福山西_更新!更新合計</vt:lpstr>
      <vt:lpstr>設計書!合計</vt:lpstr>
      <vt:lpstr>場所表_更新!事業量</vt:lpstr>
      <vt:lpstr>場所表_新規!事業量</vt:lpstr>
      <vt:lpstr>場所表_福山西_更新!事業量</vt:lpstr>
      <vt:lpstr>場所表_福山西_新規!事業量</vt:lpstr>
      <vt:lpstr>場所表_更新!事業量新規更新合計</vt:lpstr>
      <vt:lpstr>場所表_福山西_更新!事業量新規更新合計</vt:lpstr>
      <vt:lpstr>場所表_新規!事業量新規合計</vt:lpstr>
      <vt:lpstr>場所表_福山西_新規!事業量新規合計</vt:lpstr>
      <vt:lpstr>場所表_更新!場所</vt:lpstr>
      <vt:lpstr>場所表_新規!場所</vt:lpstr>
      <vt:lpstr>場所表_福山西_更新!場所</vt:lpstr>
      <vt:lpstr>場所表_福山西_新規!場所</vt:lpstr>
      <vt:lpstr>場所表_更新!新規更新合計</vt:lpstr>
      <vt:lpstr>場所表_福山西_更新!新規更新合計</vt:lpstr>
      <vt:lpstr>場所表_更新!新規更新合計値</vt:lpstr>
      <vt:lpstr>場所表_福山西_更新!新規更新合計値</vt:lpstr>
      <vt:lpstr>場所表_新規!新規合計</vt:lpstr>
      <vt:lpstr>場所表_福山西_新規!新規合計</vt:lpstr>
      <vt:lpstr>場所表_更新!数</vt:lpstr>
      <vt:lpstr>場所表_新規!数</vt:lpstr>
      <vt:lpstr>場所表_福山西_更新!数</vt:lpstr>
      <vt:lpstr>場所表_福山西_新規!数</vt:lpstr>
      <vt:lpstr>場所表_新規!整理番号</vt:lpstr>
      <vt:lpstr>場所表_福山西_新規!整理番号</vt:lpstr>
      <vt:lpstr>場所表_更新!単位</vt:lpstr>
      <vt:lpstr>場所表_新規!単位</vt:lpstr>
      <vt:lpstr>場所表_福山西_更新!単位</vt:lpstr>
      <vt:lpstr>場所表_福山西_新規!単位</vt:lpstr>
      <vt:lpstr>設計書!単価</vt:lpstr>
      <vt:lpstr>場所表_更新!道路種別</vt:lpstr>
      <vt:lpstr>場所表_新規!道路種別</vt:lpstr>
      <vt:lpstr>場所表_福山西_更新!道路種別</vt:lpstr>
      <vt:lpstr>場所表_福山西_新規!道路種別</vt:lpstr>
      <vt:lpstr>表紙等_署用!特記事項</vt:lpstr>
      <vt:lpstr>表紙等_署用!年月</vt:lpstr>
      <vt:lpstr>場所表_更新!発注分類</vt:lpstr>
      <vt:lpstr>場所表_新規!発注分類</vt:lpstr>
      <vt:lpstr>場所表_福山西_更新!発注分類</vt:lpstr>
      <vt:lpstr>場所表_福山西_新規!発注分類</vt:lpstr>
      <vt:lpstr>場所表_更新!備考</vt:lpstr>
      <vt:lpstr>場所表_新規!備考</vt:lpstr>
      <vt:lpstr>場所表_福山西_更新!備考</vt:lpstr>
      <vt:lpstr>場所表_福山西_新規!備考</vt:lpstr>
      <vt:lpstr>場所表_更新!標示種別</vt:lpstr>
      <vt:lpstr>場所表_新規!標示種別</vt:lpstr>
      <vt:lpstr>場所表_福山西_更新!標示種別</vt:lpstr>
      <vt:lpstr>場所表_福山西_新規!標示種別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2026-06-18T01:08:45Z</dcterms:created>
  <dcterms:modified xsi:type="dcterms:W3CDTF">2026-06-18T01:08:45Z</dcterms:modified>
</cp:coreProperties>
</file>