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24226"/>
  <xr:revisionPtr revIDLastSave="0" documentId="8_{80E4CD17-3033-403F-9809-3D5EB3890AE8}" xr6:coauthVersionLast="47" xr6:coauthVersionMax="47" xr10:uidLastSave="{00000000-0000-0000-0000-000000000000}"/>
  <bookViews>
    <workbookView xWindow="2616" yWindow="144" windowWidth="12132" windowHeight="13656" tabRatio="785" firstSheet="8" activeTab="11" xr2:uid="{00000000-000D-0000-FFFF-FFFF00000000}"/>
  </bookViews>
  <sheets>
    <sheet name="表紙等_署用" sheetId="34" state="hidden" r:id="rId1"/>
    <sheet name="表紙等_本部" sheetId="15" state="hidden" r:id="rId2"/>
    <sheet name="設計書" sheetId="40" r:id="rId3"/>
    <sheet name="所属別事業量一覧表" sheetId="39" r:id="rId4"/>
    <sheet name="場所表_広島西_新規" sheetId="45" state="hidden" r:id="rId5"/>
    <sheet name="場所表_新規" sheetId="37" state="hidden" r:id="rId6"/>
    <sheet name="場所表_更新" sheetId="38" state="hidden" r:id="rId7"/>
    <sheet name="場所表_広島中央_新規" sheetId="41" r:id="rId8"/>
    <sheet name="場所表_広島中央_更新" sheetId="42" r:id="rId9"/>
    <sheet name="場所表_広島東_新規" sheetId="43" r:id="rId10"/>
    <sheet name="場所表_広島東_更新" sheetId="44" r:id="rId11"/>
    <sheet name="場所表_広島西_更新" sheetId="46" r:id="rId12"/>
  </sheets>
  <definedNames>
    <definedName name="COL_事業量" localSheetId="2">設計書!$E$5</definedName>
    <definedName name="COL_詳細情報" localSheetId="2">設計書!$C$5</definedName>
    <definedName name="COL_単位" localSheetId="2">設計書!$F$5</definedName>
    <definedName name="COL_塗装情報" localSheetId="3">所属別事業量一覧表!$E$8</definedName>
    <definedName name="COL_塗装情報" localSheetId="2">設計書!$D$5</definedName>
    <definedName name="COL_発注分類" localSheetId="3">所属別事業量一覧表!$A$8</definedName>
    <definedName name="COL_発注分類" localSheetId="2">設計書!$A$5</definedName>
    <definedName name="COL_幅員" localSheetId="2">設計書!$B$5</definedName>
    <definedName name="COUNT_SUM" localSheetId="3">所属別事業量一覧表!$F$15</definedName>
    <definedName name="EditCol" localSheetId="11">場所表_広島西_更新!$H$3:$H$138</definedName>
    <definedName name="EditCol" localSheetId="4">場所表_広島西_新規!$H$3:$H$7</definedName>
    <definedName name="EditCol" localSheetId="8">場所表_広島中央_更新!$H$3:$H$94</definedName>
    <definedName name="EditCol" localSheetId="7">場所表_広島中央_新規!#REF!</definedName>
    <definedName name="EditCol" localSheetId="10">場所表_広島東_更新!$H$3:$H$36</definedName>
    <definedName name="EditCol" localSheetId="9">場所表_広島東_新規!$I$3:$I$14</definedName>
    <definedName name="EditCol" localSheetId="6">場所表_更新!$G$3:$G$7</definedName>
    <definedName name="EditCol" localSheetId="5">場所表_新規!$H$3:$H$7</definedName>
    <definedName name="EditRow" localSheetId="11">場所表_広島西_更新!$B$6:$L$6</definedName>
    <definedName name="EditRow" localSheetId="4">場所表_広島西_新規!$A$6:$J$6</definedName>
    <definedName name="EditRow" localSheetId="8">場所表_広島中央_更新!$B$6:$L$6</definedName>
    <definedName name="EditRow" localSheetId="7">場所表_広島中央_新規!$B$6:$J$6</definedName>
    <definedName name="EditRow" localSheetId="10">場所表_広島東_更新!$B$6:$L$6</definedName>
    <definedName name="EditRow" localSheetId="9">場所表_広島東_新規!$B$6:$L$6</definedName>
    <definedName name="EditRow" localSheetId="6">場所表_更新!$A$6:$I$6</definedName>
    <definedName name="EditRow" localSheetId="5">場所表_新規!$A$6:$J$6</definedName>
    <definedName name="EndCol" localSheetId="11">場所表_広島西_更新!$K$3:$K$138</definedName>
    <definedName name="EndCol" localSheetId="4">場所表_広島西_新規!$I$3:$I$7</definedName>
    <definedName name="EndCol" localSheetId="8">場所表_広島中央_更新!$K$3:$K$94</definedName>
    <definedName name="EndCol" localSheetId="7">場所表_広島中央_新規!$I$3:$I$42</definedName>
    <definedName name="EndCol" localSheetId="10">場所表_広島東_更新!$K$3:$K$36</definedName>
    <definedName name="EndCol" localSheetId="9">場所表_広島東_新規!$K$3:$K$14</definedName>
    <definedName name="EndCol" localSheetId="6">場所表_更新!$H$3:$H$7</definedName>
    <definedName name="EndCol" localSheetId="5">場所表_新規!$I$3:$I$7</definedName>
    <definedName name="EndRow" localSheetId="11">場所表_広島西_更新!$B$138:$L$138</definedName>
    <definedName name="EndRow" localSheetId="4">場所表_広島西_新規!$A$7:$J$7</definedName>
    <definedName name="EndRow" localSheetId="8">場所表_広島中央_更新!$B$94:$L$94</definedName>
    <definedName name="EndRow" localSheetId="7">場所表_広島中央_新規!$B$42:$J$42</definedName>
    <definedName name="EndRow" localSheetId="10">場所表_広島東_更新!$B$36:$L$36</definedName>
    <definedName name="EndRow" localSheetId="9">場所表_広島東_新規!$B$14:$L$14</definedName>
    <definedName name="EndRow" localSheetId="6">場所表_更新!$A$7:$I$7</definedName>
    <definedName name="EndRow" localSheetId="5">場所表_新規!$A$7:$J$7</definedName>
    <definedName name="INSERT_START" localSheetId="3">所属別事業量一覧表!$9:$9</definedName>
    <definedName name="INSERT_START" localSheetId="2">設計書!$7:$7</definedName>
    <definedName name="_xlnm.Print_Area" localSheetId="3">所属別事業量一覧表!$A$1:$BQ$15</definedName>
    <definedName name="_xlnm.Print_Area" localSheetId="11">場所表_広島西_更新!$A$1:$L$142</definedName>
    <definedName name="_xlnm.Print_Area" localSheetId="4">場所表_広島西_新規!$A$1:$J$9</definedName>
    <definedName name="_xlnm.Print_Area" localSheetId="8">場所表_広島中央_更新!$A$1:$L$98</definedName>
    <definedName name="_xlnm.Print_Area" localSheetId="7">場所表_広島中央_新規!$A$1:$J$44</definedName>
    <definedName name="_xlnm.Print_Area" localSheetId="10">場所表_広島東_更新!$A$1:$L$40</definedName>
    <definedName name="_xlnm.Print_Area" localSheetId="9">場所表_広島東_新規!$A$1:$L$16</definedName>
    <definedName name="_xlnm.Print_Area" localSheetId="6">場所表_更新!$A$1:$I$11</definedName>
    <definedName name="_xlnm.Print_Area" localSheetId="5">場所表_新規!$A$1:$J$9</definedName>
    <definedName name="_xlnm.Print_Area" localSheetId="2">設計書!$A$1:$H$23</definedName>
    <definedName name="_xlnm.Print_Area" localSheetId="0">表紙等_署用!$A$1:$H$78</definedName>
    <definedName name="_xlnm.Print_Area" localSheetId="1">表紙等_本部!$A$1:$I$78</definedName>
    <definedName name="_xlnm.Print_Titles" localSheetId="11">場所表_広島西_更新!$2:$4</definedName>
    <definedName name="_xlnm.Print_Titles" localSheetId="4">場所表_広島西_新規!$2:$4</definedName>
    <definedName name="_xlnm.Print_Titles" localSheetId="8">場所表_広島中央_更新!$2:$4</definedName>
    <definedName name="_xlnm.Print_Titles" localSheetId="7">場所表_広島中央_新規!$2:$4</definedName>
    <definedName name="_xlnm.Print_Titles" localSheetId="10">場所表_広島東_更新!$2:$4</definedName>
    <definedName name="_xlnm.Print_Titles" localSheetId="9">場所表_広島東_新規!$2:$4</definedName>
    <definedName name="_xlnm.Print_Titles" localSheetId="6">場所表_更新!$2:$4</definedName>
    <definedName name="_xlnm.Print_Titles" localSheetId="5">場所表_新規!$2:$4</definedName>
    <definedName name="PS_1" localSheetId="3">所属別事業量一覧表!$BJ$6</definedName>
    <definedName name="PS_10" localSheetId="3">所属別事業量一覧表!$V$6</definedName>
    <definedName name="PS_11" localSheetId="3">所属別事業量一覧表!$X$6</definedName>
    <definedName name="PS_12" localSheetId="3">所属別事業量一覧表!$AL$6</definedName>
    <definedName name="PS_13" localSheetId="3">所属別事業量一覧表!$AD$6</definedName>
    <definedName name="PS_14" localSheetId="3">所属別事業量一覧表!$AJ$6</definedName>
    <definedName name="PS_15" localSheetId="3">所属別事業量一覧表!$BL$6</definedName>
    <definedName name="PS_16" localSheetId="3">所属別事業量一覧表!$P$6</definedName>
    <definedName name="PS_17" localSheetId="3">所属別事業量一覧表!$BF$6</definedName>
    <definedName name="PS_18" localSheetId="3">所属別事業量一覧表!$Z$6</definedName>
    <definedName name="PS_19" localSheetId="3">所属別事業量一覧表!$AT$6</definedName>
    <definedName name="PS_2" localSheetId="3">所属別事業量一覧表!$BN$6</definedName>
    <definedName name="PS_20" localSheetId="3">所属別事業量一覧表!$AV$6</definedName>
    <definedName name="PS_21" localSheetId="3">所属別事業量一覧表!$AX$6</definedName>
    <definedName name="PS_22" localSheetId="3">所属別事業量一覧表!$AP$6</definedName>
    <definedName name="PS_23" localSheetId="3">所属別事業量一覧表!$AN$6</definedName>
    <definedName name="PS_24" localSheetId="3">所属別事業量一覧表!$AZ$6</definedName>
    <definedName name="PS_25" localSheetId="3">所属別事業量一覧表!$BD$6</definedName>
    <definedName name="PS_26" localSheetId="3">所属別事業量一覧表!$BB$6</definedName>
    <definedName name="PS_27" localSheetId="3">所属別事業量一覧表!$BH$6</definedName>
    <definedName name="PS_28" localSheetId="3">所属別事業量一覧表!$N$6</definedName>
    <definedName name="PS_29" localSheetId="3">所属別事業量一覧表!$J$6</definedName>
    <definedName name="PS_3" localSheetId="3">所属別事業量一覧表!$H$6</definedName>
    <definedName name="PS_30" localSheetId="3">所属別事業量一覧表!$AR$6</definedName>
    <definedName name="PS_31" localSheetId="3">所属別事業量一覧表!$R$6</definedName>
    <definedName name="PS_4" localSheetId="3">所属別事業量一覧表!$F$6</definedName>
    <definedName name="PS_5" localSheetId="3">所属別事業量一覧表!$L$6</definedName>
    <definedName name="PS_6" localSheetId="3">所属別事業量一覧表!$AB$6</definedName>
    <definedName name="PS_7" localSheetId="3">所属別事業量一覧表!$AF$6</definedName>
    <definedName name="PS_8" localSheetId="3">所属別事業量一覧表!$AH$6</definedName>
    <definedName name="PS_9" localSheetId="3">所属別事業量一覧表!$T$6</definedName>
    <definedName name="StartCol" localSheetId="11">場所表_広島西_更新!$G$3:$G$138</definedName>
    <definedName name="StartCol" localSheetId="4">場所表_広島西_新規!$G$3:$G$7</definedName>
    <definedName name="StartCol" localSheetId="8">場所表_広島中央_更新!$G$3:$G$94</definedName>
    <definedName name="StartCol" localSheetId="7">場所表_広島中央_新規!$H$3:$H$42</definedName>
    <definedName name="StartCol" localSheetId="10">場所表_広島東_更新!$G$3:$G$36</definedName>
    <definedName name="StartCol" localSheetId="9">場所表_広島東_新規!$H$3:$H$14</definedName>
    <definedName name="StartCol" localSheetId="6">場所表_更新!$F$3:$F$7</definedName>
    <definedName name="StartCol" localSheetId="5">場所表_新規!$G$3:$G$7</definedName>
    <definedName name="StartRow" localSheetId="11">場所表_広島西_更新!$B$5:$L$5</definedName>
    <definedName name="StartRow" localSheetId="4">場所表_広島西_新規!$A$5:$J$5</definedName>
    <definedName name="StartRow" localSheetId="8">場所表_広島中央_更新!$B$5:$L$5</definedName>
    <definedName name="StartRow" localSheetId="7">場所表_広島中央_新規!$B$5:$J$5</definedName>
    <definedName name="StartRow" localSheetId="10">場所表_広島東_更新!$B$5:$L$5</definedName>
    <definedName name="StartRow" localSheetId="9">場所表_広島東_新規!$B$5:$L$5</definedName>
    <definedName name="StartRow" localSheetId="6">場所表_更新!$A$5:$I$5</definedName>
    <definedName name="StartRow" localSheetId="5">場所表_新規!$A$5:$J$5</definedName>
    <definedName name="データ" localSheetId="3">所属別事業量一覧表!$A$6:$BO$14</definedName>
    <definedName name="一覧表" localSheetId="3">所属別事業量一覧表!$A$9:$BO$14</definedName>
    <definedName name="一覧表" localSheetId="11">場所表_広島西_更新!$B$5:$O$138</definedName>
    <definedName name="一覧表" localSheetId="4">場所表_広島西_新規!$A$5:$M$7</definedName>
    <definedName name="一覧表" localSheetId="8">場所表_広島中央_更新!$B$5:$O$94</definedName>
    <definedName name="一覧表" localSheetId="7">場所表_広島中央_新規!$B$5:$M$42</definedName>
    <definedName name="一覧表" localSheetId="10">場所表_広島東_更新!$B$5:$O$36</definedName>
    <definedName name="一覧表" localSheetId="9">場所表_広島東_新規!$B$5:$O$14</definedName>
    <definedName name="一覧表" localSheetId="6">場所表_更新!$A$5:$L$7</definedName>
    <definedName name="一覧表" localSheetId="5">場所表_新規!$A$5:$M$7</definedName>
    <definedName name="一覧表" localSheetId="2">設計書!$A$6:$H$11</definedName>
    <definedName name="監督員" localSheetId="0">表紙等_署用!$C$37</definedName>
    <definedName name="規制番号" localSheetId="11">場所表_広島西_更新!$M$2</definedName>
    <definedName name="規制番号" localSheetId="8">場所表_広島中央_更新!$M$2</definedName>
    <definedName name="規制番号" localSheetId="10">場所表_広島東_更新!$M$2</definedName>
    <definedName name="規制番号" localSheetId="6">場所表_更新!$J$2</definedName>
    <definedName name="区分" localSheetId="4">場所表_広島西_新規!$B$2</definedName>
    <definedName name="区分" localSheetId="7">場所表_広島中央_新規!$C$2</definedName>
    <definedName name="区分" localSheetId="9">場所表_広島東_新規!$C$2</definedName>
    <definedName name="区分" localSheetId="5">場所表_新規!$B$2</definedName>
    <definedName name="警察署名" localSheetId="11">場所表_広島西_更新!$L$1</definedName>
    <definedName name="警察署名" localSheetId="4">場所表_広島西_新規!$J$1</definedName>
    <definedName name="警察署名" localSheetId="8">場所表_広島中央_更新!$L$1</definedName>
    <definedName name="警察署名" localSheetId="7">場所表_広島中央_新規!$J$1</definedName>
    <definedName name="警察署名" localSheetId="10">場所表_広島東_更新!$L$1</definedName>
    <definedName name="警察署名" localSheetId="9">場所表_広島東_新規!$L$1</definedName>
    <definedName name="警察署名" localSheetId="6">場所表_更新!$I$1</definedName>
    <definedName name="警察署名" localSheetId="5">場所表_新規!$J$1</definedName>
    <definedName name="警察署名" localSheetId="0">表紙等_署用!$A$46</definedName>
    <definedName name="検査員" localSheetId="0">表紙等_署用!$C$40</definedName>
    <definedName name="交_通_規_制_課">設計書!$H$3</definedName>
    <definedName name="交通整理員" localSheetId="2">設計書!$D$13:$G$16</definedName>
    <definedName name="交通整理員Ａ" localSheetId="2">設計書!$E$13</definedName>
    <definedName name="交通整理員Ａ_夜間" localSheetId="2">設計書!$E$14</definedName>
    <definedName name="交通整理員B" localSheetId="2">設計書!$E$15</definedName>
    <definedName name="交通整理員Ｂ_夜間" localSheetId="2">設計書!$E$16</definedName>
    <definedName name="工事期間" localSheetId="0">表紙等_署用!$C$33</definedName>
    <definedName name="工事種別" localSheetId="0">表紙等_署用!$A$58</definedName>
    <definedName name="工事場所" localSheetId="0">表紙等_署用!$C$28</definedName>
    <definedName name="工事場所箇所数" localSheetId="0">表紙等_署用!$K$30</definedName>
    <definedName name="工事内容" localSheetId="0">表紙等_署用!$A$60</definedName>
    <definedName name="工事番号" localSheetId="0">表紙等_署用!$K$1</definedName>
    <definedName name="工事費" localSheetId="0">表紙等_署用!$B$68</definedName>
    <definedName name="工事名称" localSheetId="0">表紙等_署用!$C$22</definedName>
    <definedName name="更新合計" localSheetId="11">場所表_広島西_更新!$E$139</definedName>
    <definedName name="更新合計" localSheetId="8">場所表_広島中央_更新!$E$95</definedName>
    <definedName name="更新合計" localSheetId="10">場所表_広島東_更新!$E$37</definedName>
    <definedName name="更新合計" localSheetId="6">場所表_更新!$D$8</definedName>
    <definedName name="合計" localSheetId="2">設計書!$H$23</definedName>
    <definedName name="事業量" localSheetId="11">場所表_広島西_更新!$G$3:$L$138</definedName>
    <definedName name="事業量" localSheetId="4">場所表_広島西_新規!$G$3:$J$7</definedName>
    <definedName name="事業量" localSheetId="8">場所表_広島中央_更新!$G$3:$L$94</definedName>
    <definedName name="事業量" localSheetId="7">場所表_広島中央_新規!$H$3:$J$42</definedName>
    <definedName name="事業量" localSheetId="10">場所表_広島東_更新!$G$3:$L$36</definedName>
    <definedName name="事業量" localSheetId="9">場所表_広島東_新規!$H$3:$L$14</definedName>
    <definedName name="事業量" localSheetId="6">場所表_更新!$F$3:$I$7</definedName>
    <definedName name="事業量" localSheetId="5">場所表_新規!$G$3:$J$7</definedName>
    <definedName name="事業量新規更新合計" localSheetId="11">場所表_広島西_更新!$G$3:$K$142</definedName>
    <definedName name="事業量新規更新合計" localSheetId="8">場所表_広島中央_更新!$G$3:$K$98</definedName>
    <definedName name="事業量新規更新合計" localSheetId="10">場所表_広島東_更新!$G$3:$K$40</definedName>
    <definedName name="事業量新規更新合計" localSheetId="6">場所表_更新!$F$3:$H$11</definedName>
    <definedName name="事業量新規合計" localSheetId="4">場所表_広島西_新規!$G$3:$I$9</definedName>
    <definedName name="事業量新規合計" localSheetId="7">場所表_広島中央_新規!$H$3:$I$44</definedName>
    <definedName name="事業量新規合計" localSheetId="9">場所表_広島東_新規!$H$3:$K$16</definedName>
    <definedName name="事業量新規合計" localSheetId="5">場所表_新規!$G$3:$I$9</definedName>
    <definedName name="場所" localSheetId="11">場所表_広島西_更新!$O$2</definedName>
    <definedName name="場所" localSheetId="4">場所表_広島西_新規!$M$2</definedName>
    <definedName name="場所" localSheetId="8">場所表_広島中央_更新!$O$2</definedName>
    <definedName name="場所" localSheetId="7">場所表_広島中央_新規!$M$2</definedName>
    <definedName name="場所" localSheetId="10">場所表_広島東_更新!$O$2</definedName>
    <definedName name="場所" localSheetId="9">場所表_広島東_新規!$O$2</definedName>
    <definedName name="場所" localSheetId="6">場所表_更新!$L$2</definedName>
    <definedName name="場所" localSheetId="5">場所表_新規!$M$2</definedName>
    <definedName name="新規更新合計" localSheetId="11">場所表_広島西_更新!$B$141:$L$142</definedName>
    <definedName name="新規更新合計" localSheetId="8">場所表_広島中央_更新!$B$97:$L$98</definedName>
    <definedName name="新規更新合計" localSheetId="10">場所表_広島東_更新!$B$39:$L$40</definedName>
    <definedName name="新規更新合計" localSheetId="6">場所表_更新!$A$10:$I$11</definedName>
    <definedName name="新規更新合計値" localSheetId="11">場所表_広島西_更新!$E$141</definedName>
    <definedName name="新規更新合計値" localSheetId="8">場所表_広島中央_更新!$E$97</definedName>
    <definedName name="新規更新合計値" localSheetId="10">場所表_広島東_更新!$E$39</definedName>
    <definedName name="新規更新合計値" localSheetId="6">場所表_更新!$D$10</definedName>
    <definedName name="新規合計" localSheetId="4">場所表_広島西_新規!$E$8</definedName>
    <definedName name="新規合計" localSheetId="7">場所表_広島中央_新規!$F$43</definedName>
    <definedName name="新規合計" localSheetId="9">場所表_広島東_新規!$F$15</definedName>
    <definedName name="新規合計" localSheetId="5">場所表_新規!$E$8</definedName>
    <definedName name="数" localSheetId="11">場所表_広島西_更新!$F$2</definedName>
    <definedName name="数" localSheetId="4">場所表_広島西_新規!$F$2</definedName>
    <definedName name="数" localSheetId="8">場所表_広島中央_更新!$F$2</definedName>
    <definedName name="数" localSheetId="7">場所表_広島中央_新規!$G$2</definedName>
    <definedName name="数" localSheetId="10">場所表_広島東_更新!$F$2</definedName>
    <definedName name="数" localSheetId="9">場所表_広島東_新規!$G$2</definedName>
    <definedName name="数" localSheetId="6">場所表_更新!$E$2</definedName>
    <definedName name="数" localSheetId="5">場所表_新規!$F$2</definedName>
    <definedName name="整理番号" localSheetId="4">場所表_広島西_新規!$K$2</definedName>
    <definedName name="整理番号" localSheetId="7">場所表_広島中央_新規!$K$2</definedName>
    <definedName name="整理番号" localSheetId="9">場所表_広島東_新規!$M$2</definedName>
    <definedName name="整理番号" localSheetId="5">場所表_新規!$K$2</definedName>
    <definedName name="単位" localSheetId="11">場所表_広島西_更新!$G$4:$K$4</definedName>
    <definedName name="単位" localSheetId="4">場所表_広島西_新規!$G$4:$I$4</definedName>
    <definedName name="単位" localSheetId="8">場所表_広島中央_更新!$G$4:$K$4</definedName>
    <definedName name="単位" localSheetId="7">場所表_広島中央_新規!$H$4:$I$4</definedName>
    <definedName name="単位" localSheetId="10">場所表_広島東_更新!$G$4:$K$4</definedName>
    <definedName name="単位" localSheetId="9">場所表_広島東_新規!$H$4:$K$4</definedName>
    <definedName name="単位" localSheetId="6">場所表_更新!$F$4:$H$4</definedName>
    <definedName name="単位" localSheetId="5">場所表_新規!$G$4:$I$4</definedName>
    <definedName name="単価" localSheetId="2">設計書!$G$5</definedName>
    <definedName name="道路種別" localSheetId="11">場所表_広島西_更新!$N$2</definedName>
    <definedName name="道路種別" localSheetId="4">場所表_広島西_新規!$L$2</definedName>
    <definedName name="道路種別" localSheetId="8">場所表_広島中央_更新!$N$2</definedName>
    <definedName name="道路種別" localSheetId="7">場所表_広島中央_新規!$L$2</definedName>
    <definedName name="道路種別" localSheetId="10">場所表_広島東_更新!$N$2</definedName>
    <definedName name="道路種別" localSheetId="9">場所表_広島東_新規!$N$2</definedName>
    <definedName name="道路種別" localSheetId="6">場所表_更新!$K$2</definedName>
    <definedName name="道路種別" localSheetId="5">場所表_新規!$L$2</definedName>
    <definedName name="特記事項" localSheetId="0">表紙等_署用!$A$62</definedName>
    <definedName name="年月" localSheetId="0">表紙等_署用!$K$2</definedName>
    <definedName name="発注分類" localSheetId="11">場所表_広島西_更新!$G$3:$K$3</definedName>
    <definedName name="発注分類" localSheetId="4">場所表_広島西_新規!$G$3:$I$3</definedName>
    <definedName name="発注分類" localSheetId="8">場所表_広島中央_更新!$G$3:$K$3</definedName>
    <definedName name="発注分類" localSheetId="7">場所表_広島中央_新規!$H$3:$I$3</definedName>
    <definedName name="発注分類" localSheetId="10">場所表_広島東_更新!$G$3:$K$3</definedName>
    <definedName name="発注分類" localSheetId="9">場所表_広島東_新規!$H$3:$K$3</definedName>
    <definedName name="発注分類" localSheetId="6">場所表_更新!$F$3:$H$3</definedName>
    <definedName name="発注分類" localSheetId="5">場所表_新規!$G$3:$I$3</definedName>
    <definedName name="備考" localSheetId="11">場所表_広島西_更新!$L$3</definedName>
    <definedName name="備考" localSheetId="4">場所表_広島西_新規!$J$3</definedName>
    <definedName name="備考" localSheetId="8">場所表_広島中央_更新!$L$3</definedName>
    <definedName name="備考" localSheetId="7">場所表_広島中央_新規!$J$3</definedName>
    <definedName name="備考" localSheetId="10">場所表_広島東_更新!$L$3</definedName>
    <definedName name="備考" localSheetId="9">場所表_広島東_新規!$L$3</definedName>
    <definedName name="備考" localSheetId="6">場所表_更新!$I$3</definedName>
    <definedName name="備考" localSheetId="5">場所表_新規!$J$3</definedName>
    <definedName name="標示種別" localSheetId="11">場所表_広島西_更新!$E$2</definedName>
    <definedName name="標示種別" localSheetId="4">場所表_広島西_新規!$E$2</definedName>
    <definedName name="標示種別" localSheetId="8">場所表_広島中央_更新!$E$2</definedName>
    <definedName name="標示種別" localSheetId="7">場所表_広島中央_新規!$F$2</definedName>
    <definedName name="標示種別" localSheetId="10">場所表_広島東_更新!$E$2</definedName>
    <definedName name="標示種別" localSheetId="9">場所表_広島東_新規!$F$2</definedName>
    <definedName name="標示種別" localSheetId="6">場所表_更新!$D$2</definedName>
    <definedName name="標示種別" localSheetId="5">場所表_新規!$E$2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40" l="1"/>
  <c r="H12" i="40"/>
  <c r="E141" i="46"/>
  <c r="J140" i="46"/>
  <c r="J142" i="46" s="1"/>
  <c r="I140" i="46"/>
  <c r="I142" i="46" s="1"/>
  <c r="J139" i="46"/>
  <c r="J141" i="46" s="1"/>
  <c r="I139" i="46"/>
  <c r="I141" i="46" s="1"/>
  <c r="P137" i="46"/>
  <c r="D137" i="46"/>
  <c r="C137" i="46"/>
  <c r="B137" i="46"/>
  <c r="P136" i="46"/>
  <c r="D136" i="46"/>
  <c r="C136" i="46"/>
  <c r="B136" i="46"/>
  <c r="P135" i="46"/>
  <c r="D135" i="46"/>
  <c r="C135" i="46"/>
  <c r="B135" i="46"/>
  <c r="P134" i="46"/>
  <c r="D134" i="46"/>
  <c r="C134" i="46"/>
  <c r="B134" i="46"/>
  <c r="P133" i="46"/>
  <c r="D133" i="46"/>
  <c r="C133" i="46"/>
  <c r="B133" i="46"/>
  <c r="P132" i="46"/>
  <c r="D132" i="46"/>
  <c r="C132" i="46"/>
  <c r="B132" i="46"/>
  <c r="P131" i="46"/>
  <c r="D131" i="46"/>
  <c r="C131" i="46"/>
  <c r="B131" i="46"/>
  <c r="P130" i="46"/>
  <c r="D130" i="46"/>
  <c r="C130" i="46"/>
  <c r="B130" i="46"/>
  <c r="P129" i="46"/>
  <c r="D129" i="46"/>
  <c r="C129" i="46"/>
  <c r="B129" i="46"/>
  <c r="P128" i="46"/>
  <c r="D128" i="46"/>
  <c r="C128" i="46"/>
  <c r="B128" i="46"/>
  <c r="P127" i="46"/>
  <c r="D127" i="46"/>
  <c r="C127" i="46"/>
  <c r="B127" i="46"/>
  <c r="P126" i="46"/>
  <c r="D126" i="46"/>
  <c r="C126" i="46"/>
  <c r="B126" i="46"/>
  <c r="P125" i="46"/>
  <c r="D125" i="46"/>
  <c r="C125" i="46"/>
  <c r="B125" i="46"/>
  <c r="P124" i="46"/>
  <c r="D124" i="46"/>
  <c r="C124" i="46"/>
  <c r="B124" i="46"/>
  <c r="P123" i="46"/>
  <c r="D123" i="46"/>
  <c r="C123" i="46"/>
  <c r="B123" i="46"/>
  <c r="P122" i="46"/>
  <c r="D122" i="46"/>
  <c r="C122" i="46"/>
  <c r="B122" i="46"/>
  <c r="P121" i="46"/>
  <c r="D121" i="46"/>
  <c r="C121" i="46"/>
  <c r="B121" i="46"/>
  <c r="P120" i="46"/>
  <c r="D120" i="46"/>
  <c r="C120" i="46"/>
  <c r="B120" i="46"/>
  <c r="P119" i="46"/>
  <c r="D119" i="46"/>
  <c r="C119" i="46"/>
  <c r="B119" i="46"/>
  <c r="P118" i="46"/>
  <c r="D118" i="46"/>
  <c r="C118" i="46"/>
  <c r="B118" i="46"/>
  <c r="P117" i="46"/>
  <c r="D117" i="46"/>
  <c r="C117" i="46"/>
  <c r="B117" i="46"/>
  <c r="P116" i="46"/>
  <c r="D116" i="46"/>
  <c r="C116" i="46"/>
  <c r="B116" i="46"/>
  <c r="P115" i="46"/>
  <c r="D115" i="46"/>
  <c r="C115" i="46"/>
  <c r="B115" i="46"/>
  <c r="P114" i="46"/>
  <c r="D114" i="46"/>
  <c r="C114" i="46"/>
  <c r="B114" i="46"/>
  <c r="P113" i="46"/>
  <c r="D113" i="46"/>
  <c r="C113" i="46"/>
  <c r="B113" i="46"/>
  <c r="P112" i="46"/>
  <c r="D112" i="46"/>
  <c r="C112" i="46"/>
  <c r="B112" i="46"/>
  <c r="P111" i="46"/>
  <c r="D111" i="46"/>
  <c r="C111" i="46"/>
  <c r="B111" i="46"/>
  <c r="P110" i="46"/>
  <c r="D110" i="46"/>
  <c r="C110" i="46"/>
  <c r="B110" i="46"/>
  <c r="P109" i="46"/>
  <c r="D109" i="46"/>
  <c r="C109" i="46"/>
  <c r="B109" i="46"/>
  <c r="P108" i="46"/>
  <c r="D108" i="46"/>
  <c r="C108" i="46"/>
  <c r="B108" i="46"/>
  <c r="P107" i="46"/>
  <c r="D107" i="46"/>
  <c r="C107" i="46"/>
  <c r="B107" i="46"/>
  <c r="P106" i="46"/>
  <c r="D106" i="46"/>
  <c r="C106" i="46"/>
  <c r="B106" i="46"/>
  <c r="P105" i="46"/>
  <c r="D105" i="46"/>
  <c r="C105" i="46"/>
  <c r="B105" i="46"/>
  <c r="P104" i="46"/>
  <c r="D104" i="46"/>
  <c r="C104" i="46"/>
  <c r="B104" i="46"/>
  <c r="P103" i="46"/>
  <c r="D103" i="46"/>
  <c r="C103" i="46"/>
  <c r="B103" i="46"/>
  <c r="P102" i="46"/>
  <c r="D102" i="46"/>
  <c r="C102" i="46"/>
  <c r="B102" i="46"/>
  <c r="P101" i="46"/>
  <c r="D101" i="46"/>
  <c r="C101" i="46"/>
  <c r="B101" i="46"/>
  <c r="P100" i="46"/>
  <c r="D100" i="46"/>
  <c r="C100" i="46"/>
  <c r="B100" i="46"/>
  <c r="P99" i="46"/>
  <c r="D99" i="46"/>
  <c r="C99" i="46"/>
  <c r="B99" i="46"/>
  <c r="P98" i="46"/>
  <c r="D98" i="46"/>
  <c r="C98" i="46"/>
  <c r="B98" i="46"/>
  <c r="P97" i="46"/>
  <c r="D97" i="46"/>
  <c r="C97" i="46"/>
  <c r="B97" i="46"/>
  <c r="P96" i="46"/>
  <c r="D96" i="46"/>
  <c r="C96" i="46"/>
  <c r="B96" i="46"/>
  <c r="P95" i="46"/>
  <c r="D95" i="46"/>
  <c r="C95" i="46"/>
  <c r="B95" i="46"/>
  <c r="P94" i="46"/>
  <c r="D94" i="46"/>
  <c r="C94" i="46"/>
  <c r="B94" i="46"/>
  <c r="P93" i="46"/>
  <c r="D93" i="46"/>
  <c r="C93" i="46"/>
  <c r="B93" i="46"/>
  <c r="P92" i="46"/>
  <c r="D92" i="46"/>
  <c r="C92" i="46"/>
  <c r="B92" i="46"/>
  <c r="P91" i="46"/>
  <c r="D91" i="46"/>
  <c r="C91" i="46"/>
  <c r="B91" i="46"/>
  <c r="P90" i="46"/>
  <c r="D90" i="46"/>
  <c r="C90" i="46"/>
  <c r="B90" i="46"/>
  <c r="P89" i="46"/>
  <c r="D89" i="46"/>
  <c r="C89" i="46"/>
  <c r="B89" i="46"/>
  <c r="P88" i="46"/>
  <c r="D88" i="46"/>
  <c r="C88" i="46"/>
  <c r="B88" i="46"/>
  <c r="P87" i="46"/>
  <c r="D87" i="46"/>
  <c r="C87" i="46"/>
  <c r="B87" i="46"/>
  <c r="P86" i="46"/>
  <c r="D86" i="46"/>
  <c r="C86" i="46"/>
  <c r="B86" i="46"/>
  <c r="P85" i="46"/>
  <c r="D85" i="46"/>
  <c r="C85" i="46"/>
  <c r="B85" i="46"/>
  <c r="P84" i="46"/>
  <c r="D84" i="46"/>
  <c r="C84" i="46"/>
  <c r="B84" i="46"/>
  <c r="P83" i="46"/>
  <c r="D83" i="46"/>
  <c r="C83" i="46"/>
  <c r="B83" i="46"/>
  <c r="P82" i="46"/>
  <c r="D82" i="46"/>
  <c r="C82" i="46"/>
  <c r="B82" i="46"/>
  <c r="P81" i="46"/>
  <c r="D81" i="46"/>
  <c r="C81" i="46"/>
  <c r="B81" i="46"/>
  <c r="P80" i="46"/>
  <c r="D80" i="46"/>
  <c r="C80" i="46"/>
  <c r="B80" i="46"/>
  <c r="P79" i="46"/>
  <c r="D79" i="46"/>
  <c r="C79" i="46"/>
  <c r="B79" i="46"/>
  <c r="P78" i="46"/>
  <c r="D78" i="46"/>
  <c r="C78" i="46"/>
  <c r="B78" i="46"/>
  <c r="P77" i="46"/>
  <c r="D77" i="46"/>
  <c r="C77" i="46"/>
  <c r="B77" i="46"/>
  <c r="P76" i="46"/>
  <c r="D76" i="46"/>
  <c r="C76" i="46"/>
  <c r="B76" i="46"/>
  <c r="P75" i="46"/>
  <c r="D75" i="46"/>
  <c r="C75" i="46"/>
  <c r="B75" i="46"/>
  <c r="P74" i="46"/>
  <c r="D74" i="46"/>
  <c r="C74" i="46"/>
  <c r="B74" i="46"/>
  <c r="P73" i="46"/>
  <c r="D73" i="46"/>
  <c r="C73" i="46"/>
  <c r="B73" i="46"/>
  <c r="P72" i="46"/>
  <c r="D72" i="46"/>
  <c r="C72" i="46"/>
  <c r="B72" i="46"/>
  <c r="P71" i="46"/>
  <c r="D71" i="46"/>
  <c r="C71" i="46"/>
  <c r="B71" i="46"/>
  <c r="P70" i="46"/>
  <c r="D70" i="46"/>
  <c r="C70" i="46"/>
  <c r="B70" i="46"/>
  <c r="P69" i="46"/>
  <c r="D69" i="46"/>
  <c r="C69" i="46"/>
  <c r="B69" i="46"/>
  <c r="P68" i="46"/>
  <c r="D68" i="46"/>
  <c r="C68" i="46"/>
  <c r="B68" i="46"/>
  <c r="P67" i="46"/>
  <c r="D67" i="46"/>
  <c r="C67" i="46"/>
  <c r="B67" i="46"/>
  <c r="P66" i="46"/>
  <c r="D66" i="46"/>
  <c r="C66" i="46"/>
  <c r="B66" i="46"/>
  <c r="P65" i="46"/>
  <c r="D65" i="46"/>
  <c r="C65" i="46"/>
  <c r="B65" i="46"/>
  <c r="P64" i="46"/>
  <c r="D64" i="46"/>
  <c r="C64" i="46"/>
  <c r="B64" i="46"/>
  <c r="P63" i="46"/>
  <c r="D63" i="46"/>
  <c r="C63" i="46"/>
  <c r="B63" i="46"/>
  <c r="P62" i="46"/>
  <c r="D62" i="46"/>
  <c r="C62" i="46"/>
  <c r="B62" i="46"/>
  <c r="P61" i="46"/>
  <c r="D61" i="46"/>
  <c r="C61" i="46"/>
  <c r="B61" i="46"/>
  <c r="P60" i="46"/>
  <c r="D60" i="46"/>
  <c r="C60" i="46"/>
  <c r="B60" i="46"/>
  <c r="P59" i="46"/>
  <c r="D59" i="46"/>
  <c r="C59" i="46"/>
  <c r="B59" i="46"/>
  <c r="P58" i="46"/>
  <c r="D58" i="46"/>
  <c r="C58" i="46"/>
  <c r="B58" i="46"/>
  <c r="P57" i="46"/>
  <c r="D57" i="46"/>
  <c r="C57" i="46"/>
  <c r="B57" i="46"/>
  <c r="P56" i="46"/>
  <c r="D56" i="46"/>
  <c r="C56" i="46"/>
  <c r="B56" i="46"/>
  <c r="P55" i="46"/>
  <c r="D55" i="46"/>
  <c r="C55" i="46"/>
  <c r="B55" i="46"/>
  <c r="P54" i="46"/>
  <c r="D54" i="46"/>
  <c r="C54" i="46"/>
  <c r="B54" i="46"/>
  <c r="P53" i="46"/>
  <c r="D53" i="46"/>
  <c r="C53" i="46"/>
  <c r="B53" i="46"/>
  <c r="P52" i="46"/>
  <c r="D52" i="46"/>
  <c r="C52" i="46"/>
  <c r="B52" i="46"/>
  <c r="P51" i="46"/>
  <c r="D51" i="46"/>
  <c r="C51" i="46"/>
  <c r="B51" i="46"/>
  <c r="P50" i="46"/>
  <c r="D50" i="46"/>
  <c r="C50" i="46"/>
  <c r="B50" i="46"/>
  <c r="P49" i="46"/>
  <c r="D49" i="46"/>
  <c r="C49" i="46"/>
  <c r="B49" i="46"/>
  <c r="P48" i="46"/>
  <c r="D48" i="46"/>
  <c r="C48" i="46"/>
  <c r="B48" i="46"/>
  <c r="P47" i="46"/>
  <c r="D47" i="46"/>
  <c r="C47" i="46"/>
  <c r="B47" i="46"/>
  <c r="P46" i="46"/>
  <c r="D46" i="46"/>
  <c r="C46" i="46"/>
  <c r="B46" i="46"/>
  <c r="P45" i="46"/>
  <c r="D45" i="46"/>
  <c r="C45" i="46"/>
  <c r="B45" i="46"/>
  <c r="P44" i="46"/>
  <c r="D44" i="46"/>
  <c r="C44" i="46"/>
  <c r="B44" i="46"/>
  <c r="P43" i="46"/>
  <c r="D43" i="46"/>
  <c r="C43" i="46"/>
  <c r="B43" i="46"/>
  <c r="P42" i="46"/>
  <c r="D42" i="46"/>
  <c r="C42" i="46"/>
  <c r="B42" i="46"/>
  <c r="P41" i="46"/>
  <c r="D41" i="46"/>
  <c r="C41" i="46"/>
  <c r="B41" i="46"/>
  <c r="P40" i="46"/>
  <c r="D40" i="46"/>
  <c r="C40" i="46"/>
  <c r="B40" i="46"/>
  <c r="P39" i="46"/>
  <c r="D39" i="46"/>
  <c r="C39" i="46"/>
  <c r="B39" i="46"/>
  <c r="P38" i="46"/>
  <c r="D38" i="46"/>
  <c r="C38" i="46"/>
  <c r="B38" i="46"/>
  <c r="P37" i="46"/>
  <c r="D37" i="46"/>
  <c r="C37" i="46"/>
  <c r="B37" i="46"/>
  <c r="P36" i="46"/>
  <c r="D36" i="46"/>
  <c r="C36" i="46"/>
  <c r="B36" i="46"/>
  <c r="P35" i="46"/>
  <c r="D35" i="46"/>
  <c r="C35" i="46"/>
  <c r="B35" i="46"/>
  <c r="P34" i="46"/>
  <c r="D34" i="46"/>
  <c r="C34" i="46"/>
  <c r="B34" i="46"/>
  <c r="P33" i="46"/>
  <c r="D33" i="46"/>
  <c r="C33" i="46"/>
  <c r="B33" i="46"/>
  <c r="P32" i="46"/>
  <c r="D32" i="46"/>
  <c r="C32" i="46"/>
  <c r="B32" i="46"/>
  <c r="P31" i="46"/>
  <c r="D31" i="46"/>
  <c r="C31" i="46"/>
  <c r="B31" i="46"/>
  <c r="P30" i="46"/>
  <c r="D30" i="46"/>
  <c r="C30" i="46"/>
  <c r="B30" i="46"/>
  <c r="P29" i="46"/>
  <c r="D29" i="46"/>
  <c r="C29" i="46"/>
  <c r="B29" i="46"/>
  <c r="P28" i="46"/>
  <c r="D28" i="46"/>
  <c r="C28" i="46"/>
  <c r="B28" i="46"/>
  <c r="P27" i="46"/>
  <c r="D27" i="46"/>
  <c r="C27" i="46"/>
  <c r="B27" i="46"/>
  <c r="P26" i="46"/>
  <c r="D26" i="46"/>
  <c r="C26" i="46"/>
  <c r="B26" i="46"/>
  <c r="P25" i="46"/>
  <c r="D25" i="46"/>
  <c r="C25" i="46"/>
  <c r="B25" i="46"/>
  <c r="P24" i="46"/>
  <c r="D24" i="46"/>
  <c r="C24" i="46"/>
  <c r="B24" i="46"/>
  <c r="P23" i="46"/>
  <c r="D23" i="46"/>
  <c r="C23" i="46"/>
  <c r="B23" i="46"/>
  <c r="P22" i="46"/>
  <c r="D22" i="46"/>
  <c r="C22" i="46"/>
  <c r="B22" i="46"/>
  <c r="P21" i="46"/>
  <c r="D21" i="46"/>
  <c r="C21" i="46"/>
  <c r="B21" i="46"/>
  <c r="P20" i="46"/>
  <c r="D20" i="46"/>
  <c r="C20" i="46"/>
  <c r="B20" i="46"/>
  <c r="P19" i="46"/>
  <c r="D19" i="46"/>
  <c r="C19" i="46"/>
  <c r="B19" i="46"/>
  <c r="P18" i="46"/>
  <c r="D18" i="46"/>
  <c r="C18" i="46"/>
  <c r="B18" i="46"/>
  <c r="P17" i="46"/>
  <c r="D17" i="46"/>
  <c r="C17" i="46"/>
  <c r="B17" i="46"/>
  <c r="P16" i="46"/>
  <c r="D16" i="46"/>
  <c r="C16" i="46"/>
  <c r="B16" i="46"/>
  <c r="P15" i="46"/>
  <c r="D15" i="46"/>
  <c r="C15" i="46"/>
  <c r="B15" i="46"/>
  <c r="P14" i="46"/>
  <c r="D14" i="46"/>
  <c r="C14" i="46"/>
  <c r="B14" i="46"/>
  <c r="P13" i="46"/>
  <c r="D13" i="46"/>
  <c r="C13" i="46"/>
  <c r="B13" i="46"/>
  <c r="P12" i="46"/>
  <c r="D12" i="46"/>
  <c r="C12" i="46"/>
  <c r="B12" i="46"/>
  <c r="P11" i="46"/>
  <c r="D11" i="46"/>
  <c r="C11" i="46"/>
  <c r="B11" i="46"/>
  <c r="P10" i="46"/>
  <c r="D10" i="46"/>
  <c r="C10" i="46"/>
  <c r="B10" i="46"/>
  <c r="P9" i="46"/>
  <c r="D9" i="46"/>
  <c r="C9" i="46"/>
  <c r="B9" i="46"/>
  <c r="P8" i="46"/>
  <c r="D8" i="46"/>
  <c r="C8" i="46"/>
  <c r="B8" i="46"/>
  <c r="P7" i="46"/>
  <c r="D7" i="46"/>
  <c r="C7" i="46"/>
  <c r="B7" i="46"/>
  <c r="B141" i="46"/>
  <c r="K140" i="46"/>
  <c r="K142" i="46" s="1"/>
  <c r="H140" i="46"/>
  <c r="H142" i="46" s="1"/>
  <c r="G140" i="46"/>
  <c r="G142" i="46" s="1"/>
  <c r="K139" i="46"/>
  <c r="K141" i="46" s="1"/>
  <c r="H139" i="46"/>
  <c r="H141" i="46" s="1"/>
  <c r="G139" i="46"/>
  <c r="G141" i="46" s="1"/>
  <c r="B139" i="46"/>
  <c r="P138" i="46"/>
  <c r="D138" i="46"/>
  <c r="C138" i="46"/>
  <c r="B138" i="46"/>
  <c r="P6" i="46"/>
  <c r="D6" i="46"/>
  <c r="A6" i="46" s="1"/>
  <c r="C6" i="46"/>
  <c r="B6" i="46"/>
  <c r="P5" i="46"/>
  <c r="D5" i="46"/>
  <c r="C5" i="46"/>
  <c r="B5" i="46"/>
  <c r="I9" i="45"/>
  <c r="H9" i="45"/>
  <c r="G9" i="45"/>
  <c r="I8" i="45"/>
  <c r="H8" i="45"/>
  <c r="G8" i="45"/>
  <c r="A8" i="45"/>
  <c r="N7" i="45"/>
  <c r="D7" i="45"/>
  <c r="C7" i="45"/>
  <c r="A7" i="45"/>
  <c r="B7" i="45" s="1"/>
  <c r="N6" i="45"/>
  <c r="D6" i="45"/>
  <c r="C6" i="45"/>
  <c r="A6" i="45"/>
  <c r="B6" i="45" s="1"/>
  <c r="N5" i="45"/>
  <c r="D5" i="45"/>
  <c r="C5" i="45"/>
  <c r="A5" i="45"/>
  <c r="B5" i="45" s="1"/>
  <c r="E39" i="44"/>
  <c r="J38" i="44"/>
  <c r="I38" i="44"/>
  <c r="J37" i="44"/>
  <c r="I37" i="44"/>
  <c r="P35" i="44"/>
  <c r="D35" i="44"/>
  <c r="C35" i="44"/>
  <c r="B35" i="44"/>
  <c r="P34" i="44"/>
  <c r="D34" i="44"/>
  <c r="C34" i="44"/>
  <c r="B34" i="44"/>
  <c r="P33" i="44"/>
  <c r="D33" i="44"/>
  <c r="C33" i="44"/>
  <c r="B33" i="44"/>
  <c r="P32" i="44"/>
  <c r="D32" i="44"/>
  <c r="C32" i="44"/>
  <c r="B32" i="44"/>
  <c r="P31" i="44"/>
  <c r="D31" i="44"/>
  <c r="C31" i="44"/>
  <c r="B31" i="44"/>
  <c r="P30" i="44"/>
  <c r="D30" i="44"/>
  <c r="C30" i="44"/>
  <c r="B30" i="44"/>
  <c r="P29" i="44"/>
  <c r="D29" i="44"/>
  <c r="C29" i="44"/>
  <c r="B29" i="44"/>
  <c r="P28" i="44"/>
  <c r="D28" i="44"/>
  <c r="C28" i="44"/>
  <c r="B28" i="44"/>
  <c r="P27" i="44"/>
  <c r="D27" i="44"/>
  <c r="C27" i="44"/>
  <c r="B27" i="44"/>
  <c r="P26" i="44"/>
  <c r="D26" i="44"/>
  <c r="C26" i="44"/>
  <c r="B26" i="44"/>
  <c r="P25" i="44"/>
  <c r="D25" i="44"/>
  <c r="C25" i="44"/>
  <c r="B25" i="44"/>
  <c r="P24" i="44"/>
  <c r="D24" i="44"/>
  <c r="C24" i="44"/>
  <c r="B24" i="44"/>
  <c r="P23" i="44"/>
  <c r="D23" i="44"/>
  <c r="C23" i="44"/>
  <c r="B23" i="44"/>
  <c r="P22" i="44"/>
  <c r="D22" i="44"/>
  <c r="C22" i="44"/>
  <c r="B22" i="44"/>
  <c r="P21" i="44"/>
  <c r="D21" i="44"/>
  <c r="C21" i="44"/>
  <c r="B21" i="44"/>
  <c r="P20" i="44"/>
  <c r="D20" i="44"/>
  <c r="C20" i="44"/>
  <c r="B20" i="44"/>
  <c r="P19" i="44"/>
  <c r="D19" i="44"/>
  <c r="C19" i="44"/>
  <c r="B19" i="44"/>
  <c r="P18" i="44"/>
  <c r="D18" i="44"/>
  <c r="C18" i="44"/>
  <c r="B18" i="44"/>
  <c r="P17" i="44"/>
  <c r="D17" i="44"/>
  <c r="C17" i="44"/>
  <c r="B17" i="44"/>
  <c r="P16" i="44"/>
  <c r="D16" i="44"/>
  <c r="C16" i="44"/>
  <c r="B16" i="44"/>
  <c r="P15" i="44"/>
  <c r="D15" i="44"/>
  <c r="C15" i="44"/>
  <c r="B15" i="44"/>
  <c r="P14" i="44"/>
  <c r="D14" i="44"/>
  <c r="C14" i="44"/>
  <c r="B14" i="44"/>
  <c r="P13" i="44"/>
  <c r="D13" i="44"/>
  <c r="C13" i="44"/>
  <c r="B13" i="44"/>
  <c r="P12" i="44"/>
  <c r="D12" i="44"/>
  <c r="C12" i="44"/>
  <c r="B12" i="44"/>
  <c r="P11" i="44"/>
  <c r="D11" i="44"/>
  <c r="C11" i="44"/>
  <c r="B11" i="44"/>
  <c r="P10" i="44"/>
  <c r="D10" i="44"/>
  <c r="C10" i="44"/>
  <c r="B10" i="44"/>
  <c r="P9" i="44"/>
  <c r="D9" i="44"/>
  <c r="C9" i="44"/>
  <c r="B9" i="44"/>
  <c r="P8" i="44"/>
  <c r="D8" i="44"/>
  <c r="C8" i="44"/>
  <c r="B8" i="44"/>
  <c r="P7" i="44"/>
  <c r="D7" i="44"/>
  <c r="C7" i="44"/>
  <c r="B7" i="44"/>
  <c r="B39" i="44"/>
  <c r="K38" i="44"/>
  <c r="H38" i="44"/>
  <c r="G38" i="44"/>
  <c r="G40" i="44" s="1"/>
  <c r="K37" i="44"/>
  <c r="K39" i="44" s="1"/>
  <c r="H37" i="44"/>
  <c r="G37" i="44"/>
  <c r="G39" i="44" s="1"/>
  <c r="B37" i="44"/>
  <c r="P36" i="44"/>
  <c r="D36" i="44"/>
  <c r="C36" i="44"/>
  <c r="B36" i="44"/>
  <c r="P6" i="44"/>
  <c r="D6" i="44"/>
  <c r="A6" i="44" s="1"/>
  <c r="C6" i="44"/>
  <c r="B6" i="44"/>
  <c r="P5" i="44"/>
  <c r="D5" i="44"/>
  <c r="C5" i="44"/>
  <c r="B5" i="44"/>
  <c r="J16" i="43"/>
  <c r="J40" i="44" s="1"/>
  <c r="J15" i="43"/>
  <c r="J39" i="44" s="1"/>
  <c r="P13" i="43"/>
  <c r="E13" i="43"/>
  <c r="D13" i="43"/>
  <c r="B13" i="43"/>
  <c r="C13" i="43" s="1"/>
  <c r="P12" i="43"/>
  <c r="E12" i="43"/>
  <c r="D12" i="43"/>
  <c r="B12" i="43"/>
  <c r="C12" i="43" s="1"/>
  <c r="P11" i="43"/>
  <c r="E11" i="43"/>
  <c r="D11" i="43"/>
  <c r="B11" i="43"/>
  <c r="C11" i="43" s="1"/>
  <c r="P10" i="43"/>
  <c r="E10" i="43"/>
  <c r="D10" i="43"/>
  <c r="B10" i="43"/>
  <c r="C10" i="43" s="1"/>
  <c r="P9" i="43"/>
  <c r="E9" i="43"/>
  <c r="D9" i="43"/>
  <c r="B9" i="43"/>
  <c r="C9" i="43" s="1"/>
  <c r="P8" i="43"/>
  <c r="E8" i="43"/>
  <c r="D8" i="43"/>
  <c r="B8" i="43"/>
  <c r="C8" i="43" s="1"/>
  <c r="P7" i="43"/>
  <c r="E7" i="43"/>
  <c r="D7" i="43"/>
  <c r="B7" i="43"/>
  <c r="C7" i="43" s="1"/>
  <c r="K16" i="43"/>
  <c r="K40" i="44" s="1"/>
  <c r="I16" i="43"/>
  <c r="H16" i="43"/>
  <c r="H40" i="44" s="1"/>
  <c r="K15" i="43"/>
  <c r="I15" i="43"/>
  <c r="I39" i="44" s="1"/>
  <c r="H15" i="43"/>
  <c r="H39" i="44" s="1"/>
  <c r="B15" i="43"/>
  <c r="P14" i="43"/>
  <c r="E14" i="43"/>
  <c r="D14" i="43"/>
  <c r="B14" i="43"/>
  <c r="C14" i="43" s="1"/>
  <c r="P6" i="43"/>
  <c r="E6" i="43"/>
  <c r="A6" i="43" s="1"/>
  <c r="D6" i="43"/>
  <c r="B6" i="43"/>
  <c r="C6" i="43" s="1"/>
  <c r="P5" i="43"/>
  <c r="E5" i="43"/>
  <c r="D5" i="43"/>
  <c r="B5" i="43"/>
  <c r="C5" i="43" s="1"/>
  <c r="E97" i="42"/>
  <c r="J96" i="42"/>
  <c r="J98" i="42" s="1"/>
  <c r="I96" i="42"/>
  <c r="J95" i="42"/>
  <c r="J97" i="42" s="1"/>
  <c r="I95" i="42"/>
  <c r="P93" i="42"/>
  <c r="D93" i="42"/>
  <c r="C93" i="42"/>
  <c r="B93" i="42"/>
  <c r="P92" i="42"/>
  <c r="D92" i="42"/>
  <c r="C92" i="42"/>
  <c r="B92" i="42"/>
  <c r="P91" i="42"/>
  <c r="D91" i="42"/>
  <c r="C91" i="42"/>
  <c r="B91" i="42"/>
  <c r="P90" i="42"/>
  <c r="D90" i="42"/>
  <c r="C90" i="42"/>
  <c r="B90" i="42"/>
  <c r="P89" i="42"/>
  <c r="D89" i="42"/>
  <c r="C89" i="42"/>
  <c r="B89" i="42"/>
  <c r="P88" i="42"/>
  <c r="D88" i="42"/>
  <c r="C88" i="42"/>
  <c r="B88" i="42"/>
  <c r="P87" i="42"/>
  <c r="D87" i="42"/>
  <c r="C87" i="42"/>
  <c r="B87" i="42"/>
  <c r="P86" i="42"/>
  <c r="D86" i="42"/>
  <c r="C86" i="42"/>
  <c r="B86" i="42"/>
  <c r="P85" i="42"/>
  <c r="D85" i="42"/>
  <c r="C85" i="42"/>
  <c r="B85" i="42"/>
  <c r="P84" i="42"/>
  <c r="D84" i="42"/>
  <c r="C84" i="42"/>
  <c r="B84" i="42"/>
  <c r="P83" i="42"/>
  <c r="D83" i="42"/>
  <c r="C83" i="42"/>
  <c r="B83" i="42"/>
  <c r="P82" i="42"/>
  <c r="D82" i="42"/>
  <c r="C82" i="42"/>
  <c r="B82" i="42"/>
  <c r="P81" i="42"/>
  <c r="D81" i="42"/>
  <c r="C81" i="42"/>
  <c r="B81" i="42"/>
  <c r="P80" i="42"/>
  <c r="D80" i="42"/>
  <c r="C80" i="42"/>
  <c r="B80" i="42"/>
  <c r="P79" i="42"/>
  <c r="D79" i="42"/>
  <c r="C79" i="42"/>
  <c r="B79" i="42"/>
  <c r="P78" i="42"/>
  <c r="D78" i="42"/>
  <c r="C78" i="42"/>
  <c r="B78" i="42"/>
  <c r="P77" i="42"/>
  <c r="D77" i="42"/>
  <c r="C77" i="42"/>
  <c r="B77" i="42"/>
  <c r="P76" i="42"/>
  <c r="D76" i="42"/>
  <c r="C76" i="42"/>
  <c r="B76" i="42"/>
  <c r="P75" i="42"/>
  <c r="D75" i="42"/>
  <c r="C75" i="42"/>
  <c r="B75" i="42"/>
  <c r="P74" i="42"/>
  <c r="D74" i="42"/>
  <c r="C74" i="42"/>
  <c r="B74" i="42"/>
  <c r="P73" i="42"/>
  <c r="D73" i="42"/>
  <c r="C73" i="42"/>
  <c r="B73" i="42"/>
  <c r="P72" i="42"/>
  <c r="D72" i="42"/>
  <c r="C72" i="42"/>
  <c r="B72" i="42"/>
  <c r="P71" i="42"/>
  <c r="D71" i="42"/>
  <c r="C71" i="42"/>
  <c r="B71" i="42"/>
  <c r="P70" i="42"/>
  <c r="D70" i="42"/>
  <c r="C70" i="42"/>
  <c r="B70" i="42"/>
  <c r="P69" i="42"/>
  <c r="D69" i="42"/>
  <c r="C69" i="42"/>
  <c r="B69" i="42"/>
  <c r="P68" i="42"/>
  <c r="D68" i="42"/>
  <c r="C68" i="42"/>
  <c r="B68" i="42"/>
  <c r="P67" i="42"/>
  <c r="D67" i="42"/>
  <c r="C67" i="42"/>
  <c r="B67" i="42"/>
  <c r="P66" i="42"/>
  <c r="D66" i="42"/>
  <c r="C66" i="42"/>
  <c r="B66" i="42"/>
  <c r="P65" i="42"/>
  <c r="D65" i="42"/>
  <c r="C65" i="42"/>
  <c r="B65" i="42"/>
  <c r="P64" i="42"/>
  <c r="D64" i="42"/>
  <c r="C64" i="42"/>
  <c r="B64" i="42"/>
  <c r="P63" i="42"/>
  <c r="D63" i="42"/>
  <c r="C63" i="42"/>
  <c r="B63" i="42"/>
  <c r="P62" i="42"/>
  <c r="D62" i="42"/>
  <c r="C62" i="42"/>
  <c r="B62" i="42"/>
  <c r="P61" i="42"/>
  <c r="D61" i="42"/>
  <c r="C61" i="42"/>
  <c r="B61" i="42"/>
  <c r="P60" i="42"/>
  <c r="D60" i="42"/>
  <c r="C60" i="42"/>
  <c r="B60" i="42"/>
  <c r="P59" i="42"/>
  <c r="D59" i="42"/>
  <c r="C59" i="42"/>
  <c r="B59" i="42"/>
  <c r="P58" i="42"/>
  <c r="D58" i="42"/>
  <c r="C58" i="42"/>
  <c r="B58" i="42"/>
  <c r="P57" i="42"/>
  <c r="D57" i="42"/>
  <c r="C57" i="42"/>
  <c r="B57" i="42"/>
  <c r="P56" i="42"/>
  <c r="D56" i="42"/>
  <c r="C56" i="42"/>
  <c r="B56" i="42"/>
  <c r="P55" i="42"/>
  <c r="D55" i="42"/>
  <c r="C55" i="42"/>
  <c r="B55" i="42"/>
  <c r="P54" i="42"/>
  <c r="D54" i="42"/>
  <c r="C54" i="42"/>
  <c r="B54" i="42"/>
  <c r="P53" i="42"/>
  <c r="D53" i="42"/>
  <c r="C53" i="42"/>
  <c r="B53" i="42"/>
  <c r="P52" i="42"/>
  <c r="D52" i="42"/>
  <c r="C52" i="42"/>
  <c r="B52" i="42"/>
  <c r="P51" i="42"/>
  <c r="D51" i="42"/>
  <c r="C51" i="42"/>
  <c r="B51" i="42"/>
  <c r="P50" i="42"/>
  <c r="D50" i="42"/>
  <c r="C50" i="42"/>
  <c r="B50" i="42"/>
  <c r="P49" i="42"/>
  <c r="D49" i="42"/>
  <c r="C49" i="42"/>
  <c r="B49" i="42"/>
  <c r="P48" i="42"/>
  <c r="D48" i="42"/>
  <c r="C48" i="42"/>
  <c r="B48" i="42"/>
  <c r="P47" i="42"/>
  <c r="D47" i="42"/>
  <c r="C47" i="42"/>
  <c r="B47" i="42"/>
  <c r="P46" i="42"/>
  <c r="D46" i="42"/>
  <c r="C46" i="42"/>
  <c r="B46" i="42"/>
  <c r="P45" i="42"/>
  <c r="D45" i="42"/>
  <c r="C45" i="42"/>
  <c r="B45" i="42"/>
  <c r="P44" i="42"/>
  <c r="D44" i="42"/>
  <c r="C44" i="42"/>
  <c r="B44" i="42"/>
  <c r="P43" i="42"/>
  <c r="D43" i="42"/>
  <c r="C43" i="42"/>
  <c r="B43" i="42"/>
  <c r="P42" i="42"/>
  <c r="D42" i="42"/>
  <c r="C42" i="42"/>
  <c r="B42" i="42"/>
  <c r="P41" i="42"/>
  <c r="D41" i="42"/>
  <c r="C41" i="42"/>
  <c r="B41" i="42"/>
  <c r="P40" i="42"/>
  <c r="D40" i="42"/>
  <c r="C40" i="42"/>
  <c r="B40" i="42"/>
  <c r="P39" i="42"/>
  <c r="D39" i="42"/>
  <c r="C39" i="42"/>
  <c r="B39" i="42"/>
  <c r="P38" i="42"/>
  <c r="D38" i="42"/>
  <c r="C38" i="42"/>
  <c r="B38" i="42"/>
  <c r="P37" i="42"/>
  <c r="D37" i="42"/>
  <c r="C37" i="42"/>
  <c r="B37" i="42"/>
  <c r="P36" i="42"/>
  <c r="D36" i="42"/>
  <c r="C36" i="42"/>
  <c r="B36" i="42"/>
  <c r="P35" i="42"/>
  <c r="D35" i="42"/>
  <c r="C35" i="42"/>
  <c r="B35" i="42"/>
  <c r="P34" i="42"/>
  <c r="D34" i="42"/>
  <c r="C34" i="42"/>
  <c r="B34" i="42"/>
  <c r="P33" i="42"/>
  <c r="D33" i="42"/>
  <c r="C33" i="42"/>
  <c r="B33" i="42"/>
  <c r="P32" i="42"/>
  <c r="D32" i="42"/>
  <c r="C32" i="42"/>
  <c r="B32" i="42"/>
  <c r="P31" i="42"/>
  <c r="D31" i="42"/>
  <c r="C31" i="42"/>
  <c r="B31" i="42"/>
  <c r="P30" i="42"/>
  <c r="D30" i="42"/>
  <c r="C30" i="42"/>
  <c r="B30" i="42"/>
  <c r="P29" i="42"/>
  <c r="D29" i="42"/>
  <c r="C29" i="42"/>
  <c r="B29" i="42"/>
  <c r="P28" i="42"/>
  <c r="D28" i="42"/>
  <c r="C28" i="42"/>
  <c r="B28" i="42"/>
  <c r="P27" i="42"/>
  <c r="D27" i="42"/>
  <c r="C27" i="42"/>
  <c r="B27" i="42"/>
  <c r="P26" i="42"/>
  <c r="D26" i="42"/>
  <c r="C26" i="42"/>
  <c r="B26" i="42"/>
  <c r="P25" i="42"/>
  <c r="D25" i="42"/>
  <c r="C25" i="42"/>
  <c r="B25" i="42"/>
  <c r="P24" i="42"/>
  <c r="D24" i="42"/>
  <c r="C24" i="42"/>
  <c r="B24" i="42"/>
  <c r="P23" i="42"/>
  <c r="D23" i="42"/>
  <c r="C23" i="42"/>
  <c r="B23" i="42"/>
  <c r="P22" i="42"/>
  <c r="D22" i="42"/>
  <c r="C22" i="42"/>
  <c r="B22" i="42"/>
  <c r="P21" i="42"/>
  <c r="D21" i="42"/>
  <c r="C21" i="42"/>
  <c r="B21" i="42"/>
  <c r="P20" i="42"/>
  <c r="D20" i="42"/>
  <c r="C20" i="42"/>
  <c r="B20" i="42"/>
  <c r="P19" i="42"/>
  <c r="D19" i="42"/>
  <c r="C19" i="42"/>
  <c r="B19" i="42"/>
  <c r="P18" i="42"/>
  <c r="D18" i="42"/>
  <c r="C18" i="42"/>
  <c r="B18" i="42"/>
  <c r="P17" i="42"/>
  <c r="D17" i="42"/>
  <c r="C17" i="42"/>
  <c r="B17" i="42"/>
  <c r="P16" i="42"/>
  <c r="D16" i="42"/>
  <c r="C16" i="42"/>
  <c r="B16" i="42"/>
  <c r="P15" i="42"/>
  <c r="D15" i="42"/>
  <c r="C15" i="42"/>
  <c r="B15" i="42"/>
  <c r="P14" i="42"/>
  <c r="D14" i="42"/>
  <c r="C14" i="42"/>
  <c r="B14" i="42"/>
  <c r="P13" i="42"/>
  <c r="D13" i="42"/>
  <c r="C13" i="42"/>
  <c r="B13" i="42"/>
  <c r="P12" i="42"/>
  <c r="D12" i="42"/>
  <c r="C12" i="42"/>
  <c r="B12" i="42"/>
  <c r="P11" i="42"/>
  <c r="D11" i="42"/>
  <c r="C11" i="42"/>
  <c r="B11" i="42"/>
  <c r="P10" i="42"/>
  <c r="D10" i="42"/>
  <c r="C10" i="42"/>
  <c r="B10" i="42"/>
  <c r="P9" i="42"/>
  <c r="D9" i="42"/>
  <c r="C9" i="42"/>
  <c r="B9" i="42"/>
  <c r="P8" i="42"/>
  <c r="D8" i="42"/>
  <c r="C8" i="42"/>
  <c r="B8" i="42"/>
  <c r="P7" i="42"/>
  <c r="D7" i="42"/>
  <c r="C7" i="42"/>
  <c r="B7" i="42"/>
  <c r="B97" i="42"/>
  <c r="K96" i="42"/>
  <c r="H96" i="42"/>
  <c r="H98" i="42" s="1"/>
  <c r="G96" i="42"/>
  <c r="G98" i="42" s="1"/>
  <c r="K95" i="42"/>
  <c r="H95" i="42"/>
  <c r="H97" i="42" s="1"/>
  <c r="G95" i="42"/>
  <c r="G97" i="42" s="1"/>
  <c r="B95" i="42"/>
  <c r="P94" i="42"/>
  <c r="D94" i="42"/>
  <c r="C94" i="42"/>
  <c r="B94" i="42"/>
  <c r="P6" i="42"/>
  <c r="D6" i="42"/>
  <c r="A6" i="42" s="1"/>
  <c r="C6" i="42"/>
  <c r="B6" i="42"/>
  <c r="P5" i="42"/>
  <c r="D5" i="42"/>
  <c r="C5" i="42"/>
  <c r="B5" i="42"/>
  <c r="N41" i="41"/>
  <c r="E41" i="41"/>
  <c r="D41" i="41"/>
  <c r="B41" i="41"/>
  <c r="C41" i="41" s="1"/>
  <c r="N40" i="41"/>
  <c r="E40" i="41"/>
  <c r="D40" i="41"/>
  <c r="B40" i="41"/>
  <c r="C40" i="41" s="1"/>
  <c r="N39" i="41"/>
  <c r="E39" i="41"/>
  <c r="D39" i="41"/>
  <c r="B39" i="41"/>
  <c r="C39" i="41" s="1"/>
  <c r="N38" i="41"/>
  <c r="E38" i="41"/>
  <c r="D38" i="41"/>
  <c r="B38" i="41"/>
  <c r="C38" i="41" s="1"/>
  <c r="N37" i="41"/>
  <c r="E37" i="41"/>
  <c r="D37" i="41"/>
  <c r="B37" i="41"/>
  <c r="C37" i="41" s="1"/>
  <c r="N36" i="41"/>
  <c r="E36" i="41"/>
  <c r="D36" i="41"/>
  <c r="B36" i="41"/>
  <c r="C36" i="41" s="1"/>
  <c r="N35" i="41"/>
  <c r="E35" i="41"/>
  <c r="D35" i="41"/>
  <c r="B35" i="41"/>
  <c r="C35" i="41" s="1"/>
  <c r="N34" i="41"/>
  <c r="E34" i="41"/>
  <c r="D34" i="41"/>
  <c r="B34" i="41"/>
  <c r="C34" i="41" s="1"/>
  <c r="N33" i="41"/>
  <c r="E33" i="41"/>
  <c r="D33" i="41"/>
  <c r="B33" i="41"/>
  <c r="C33" i="41" s="1"/>
  <c r="N32" i="41"/>
  <c r="E32" i="41"/>
  <c r="D32" i="41"/>
  <c r="B32" i="41"/>
  <c r="C32" i="41" s="1"/>
  <c r="N31" i="41"/>
  <c r="E31" i="41"/>
  <c r="D31" i="41"/>
  <c r="B31" i="41"/>
  <c r="C31" i="41" s="1"/>
  <c r="N30" i="41"/>
  <c r="E30" i="41"/>
  <c r="D30" i="41"/>
  <c r="B30" i="41"/>
  <c r="C30" i="41" s="1"/>
  <c r="N29" i="41"/>
  <c r="E29" i="41"/>
  <c r="D29" i="41"/>
  <c r="B29" i="41"/>
  <c r="C29" i="41" s="1"/>
  <c r="N28" i="41"/>
  <c r="E28" i="41"/>
  <c r="D28" i="41"/>
  <c r="B28" i="41"/>
  <c r="C28" i="41" s="1"/>
  <c r="N27" i="41"/>
  <c r="E27" i="41"/>
  <c r="D27" i="41"/>
  <c r="B27" i="41"/>
  <c r="C27" i="41" s="1"/>
  <c r="N26" i="41"/>
  <c r="E26" i="41"/>
  <c r="D26" i="41"/>
  <c r="B26" i="41"/>
  <c r="C26" i="41" s="1"/>
  <c r="N25" i="41"/>
  <c r="E25" i="41"/>
  <c r="D25" i="41"/>
  <c r="B25" i="41"/>
  <c r="C25" i="41" s="1"/>
  <c r="N24" i="41"/>
  <c r="E24" i="41"/>
  <c r="D24" i="41"/>
  <c r="B24" i="41"/>
  <c r="C24" i="41" s="1"/>
  <c r="N23" i="41"/>
  <c r="E23" i="41"/>
  <c r="D23" i="41"/>
  <c r="B23" i="41"/>
  <c r="C23" i="41" s="1"/>
  <c r="N22" i="41"/>
  <c r="E22" i="41"/>
  <c r="D22" i="41"/>
  <c r="B22" i="41"/>
  <c r="C22" i="41" s="1"/>
  <c r="N21" i="41"/>
  <c r="E21" i="41"/>
  <c r="D21" i="41"/>
  <c r="B21" i="41"/>
  <c r="C21" i="41" s="1"/>
  <c r="N20" i="41"/>
  <c r="E20" i="41"/>
  <c r="D20" i="41"/>
  <c r="B20" i="41"/>
  <c r="C20" i="41" s="1"/>
  <c r="N19" i="41"/>
  <c r="E19" i="41"/>
  <c r="D19" i="41"/>
  <c r="B19" i="41"/>
  <c r="C19" i="41" s="1"/>
  <c r="N18" i="41"/>
  <c r="E18" i="41"/>
  <c r="D18" i="41"/>
  <c r="B18" i="41"/>
  <c r="C18" i="41" s="1"/>
  <c r="N17" i="41"/>
  <c r="E17" i="41"/>
  <c r="D17" i="41"/>
  <c r="B17" i="41"/>
  <c r="C17" i="41" s="1"/>
  <c r="N16" i="41"/>
  <c r="E16" i="41"/>
  <c r="D16" i="41"/>
  <c r="B16" i="41"/>
  <c r="C16" i="41" s="1"/>
  <c r="N15" i="41"/>
  <c r="E15" i="41"/>
  <c r="D15" i="41"/>
  <c r="B15" i="41"/>
  <c r="C15" i="41" s="1"/>
  <c r="N14" i="41"/>
  <c r="E14" i="41"/>
  <c r="D14" i="41"/>
  <c r="B14" i="41"/>
  <c r="C14" i="41" s="1"/>
  <c r="N13" i="41"/>
  <c r="E13" i="41"/>
  <c r="D13" i="41"/>
  <c r="B13" i="41"/>
  <c r="C13" i="41" s="1"/>
  <c r="N12" i="41"/>
  <c r="E12" i="41"/>
  <c r="D12" i="41"/>
  <c r="B12" i="41"/>
  <c r="C12" i="41" s="1"/>
  <c r="N11" i="41"/>
  <c r="E11" i="41"/>
  <c r="D11" i="41"/>
  <c r="B11" i="41"/>
  <c r="C11" i="41" s="1"/>
  <c r="N10" i="41"/>
  <c r="E10" i="41"/>
  <c r="D10" i="41"/>
  <c r="B10" i="41"/>
  <c r="C10" i="41" s="1"/>
  <c r="N9" i="41"/>
  <c r="E9" i="41"/>
  <c r="D9" i="41"/>
  <c r="B9" i="41"/>
  <c r="C9" i="41" s="1"/>
  <c r="N8" i="41"/>
  <c r="E8" i="41"/>
  <c r="D8" i="41"/>
  <c r="B8" i="41"/>
  <c r="C8" i="41" s="1"/>
  <c r="N7" i="41"/>
  <c r="E7" i="41"/>
  <c r="D7" i="41"/>
  <c r="B7" i="41"/>
  <c r="C7" i="41" s="1"/>
  <c r="I44" i="41"/>
  <c r="K98" i="42" s="1"/>
  <c r="H44" i="41"/>
  <c r="I98" i="42" s="1"/>
  <c r="I43" i="41"/>
  <c r="H43" i="41"/>
  <c r="I97" i="42" s="1"/>
  <c r="B43" i="41"/>
  <c r="N42" i="41"/>
  <c r="E42" i="41"/>
  <c r="D42" i="41"/>
  <c r="B42" i="41"/>
  <c r="C42" i="41" s="1"/>
  <c r="N6" i="41"/>
  <c r="E6" i="41"/>
  <c r="D6" i="41"/>
  <c r="B6" i="41"/>
  <c r="C6" i="41" s="1"/>
  <c r="N5" i="41"/>
  <c r="E5" i="41"/>
  <c r="D5" i="41"/>
  <c r="B5" i="41"/>
  <c r="C5" i="41" s="1"/>
  <c r="BQ13" i="39"/>
  <c r="BP13" i="39"/>
  <c r="BQ12" i="39"/>
  <c r="BP12" i="39"/>
  <c r="BQ11" i="39"/>
  <c r="BP11" i="39"/>
  <c r="I10" i="40"/>
  <c r="I9" i="40"/>
  <c r="I8" i="40"/>
  <c r="G2" i="34"/>
  <c r="H2" i="15" s="1"/>
  <c r="M6" i="38"/>
  <c r="M7" i="38"/>
  <c r="M5" i="38"/>
  <c r="N6" i="37"/>
  <c r="N7" i="37"/>
  <c r="N5" i="37"/>
  <c r="I7" i="40"/>
  <c r="H13" i="40"/>
  <c r="BO15" i="39"/>
  <c r="BQ10" i="39"/>
  <c r="BQ14" i="39"/>
  <c r="BQ9" i="39"/>
  <c r="BP9" i="39"/>
  <c r="BP10" i="39"/>
  <c r="BP14" i="39"/>
  <c r="S15" i="39"/>
  <c r="R15" i="39"/>
  <c r="B7" i="38"/>
  <c r="B6" i="38"/>
  <c r="C7" i="37"/>
  <c r="C6" i="37"/>
  <c r="C7" i="38"/>
  <c r="C6" i="38"/>
  <c r="D6" i="37"/>
  <c r="D7" i="37"/>
  <c r="A7" i="37"/>
  <c r="B7" i="37" s="1"/>
  <c r="A6" i="37"/>
  <c r="B6" i="37" s="1"/>
  <c r="D10" i="38"/>
  <c r="C5" i="38"/>
  <c r="B5" i="38"/>
  <c r="A5" i="38"/>
  <c r="A7" i="38"/>
  <c r="D5" i="37"/>
  <c r="C5" i="37"/>
  <c r="A5" i="37"/>
  <c r="B5" i="37"/>
  <c r="G8" i="38"/>
  <c r="H8" i="38"/>
  <c r="F8" i="38"/>
  <c r="H8" i="37"/>
  <c r="G10" i="38"/>
  <c r="I8" i="37"/>
  <c r="H10" i="38"/>
  <c r="G8" i="37"/>
  <c r="F10" i="38" s="1"/>
  <c r="A6" i="38"/>
  <c r="H1" i="34"/>
  <c r="I1" i="15" s="1"/>
  <c r="C22" i="15"/>
  <c r="G15" i="39"/>
  <c r="I15" i="39"/>
  <c r="K15" i="39"/>
  <c r="M15" i="39"/>
  <c r="O15" i="39"/>
  <c r="AC15" i="39"/>
  <c r="AG15" i="39"/>
  <c r="AI15" i="39"/>
  <c r="U15" i="39"/>
  <c r="W15" i="39"/>
  <c r="Y15" i="39"/>
  <c r="AM15" i="39"/>
  <c r="AE15" i="39"/>
  <c r="AK15" i="39"/>
  <c r="BM15" i="39"/>
  <c r="Q15" i="39"/>
  <c r="BG15" i="39"/>
  <c r="AA15" i="39"/>
  <c r="AU15" i="39"/>
  <c r="AW15" i="39"/>
  <c r="AY15" i="39"/>
  <c r="AQ15" i="39"/>
  <c r="AO15" i="39"/>
  <c r="AS15" i="39"/>
  <c r="BA15" i="39"/>
  <c r="BE15" i="39"/>
  <c r="BC15" i="39"/>
  <c r="BI15" i="39"/>
  <c r="BK15" i="39"/>
  <c r="F15" i="39"/>
  <c r="BP15" i="39" s="1"/>
  <c r="H15" i="39"/>
  <c r="J15" i="39"/>
  <c r="L15" i="39"/>
  <c r="N15" i="39"/>
  <c r="AB15" i="39"/>
  <c r="AF15" i="39"/>
  <c r="AH15" i="39"/>
  <c r="T15" i="39"/>
  <c r="V15" i="39"/>
  <c r="X15" i="39"/>
  <c r="AL15" i="39"/>
  <c r="AD15" i="39"/>
  <c r="AJ15" i="39"/>
  <c r="BL15" i="39"/>
  <c r="P15" i="39"/>
  <c r="BF15" i="39"/>
  <c r="Z15" i="39"/>
  <c r="AT15" i="39"/>
  <c r="AV15" i="39"/>
  <c r="AX15" i="39"/>
  <c r="AP15" i="39"/>
  <c r="AN15" i="39"/>
  <c r="AR15" i="39"/>
  <c r="AZ15" i="39"/>
  <c r="BD15" i="39"/>
  <c r="BB15" i="39"/>
  <c r="BH15" i="39"/>
  <c r="BJ15" i="39"/>
  <c r="BN15" i="39"/>
  <c r="G9" i="38"/>
  <c r="H9" i="38"/>
  <c r="A10" i="38"/>
  <c r="H9" i="37"/>
  <c r="G11" i="38" s="1"/>
  <c r="F9" i="38"/>
  <c r="A8" i="38"/>
  <c r="I9" i="37"/>
  <c r="H11" i="38" s="1"/>
  <c r="G9" i="37"/>
  <c r="F11" i="38" s="1"/>
  <c r="A8" i="37"/>
  <c r="C40" i="15"/>
  <c r="C37" i="15"/>
  <c r="C33" i="15"/>
  <c r="A62" i="15"/>
  <c r="A60" i="15"/>
  <c r="A58" i="15"/>
  <c r="C28" i="15"/>
  <c r="K39" i="34"/>
  <c r="K52" i="34"/>
  <c r="K47" i="34"/>
  <c r="K45" i="34"/>
  <c r="K32" i="34"/>
  <c r="K41" i="34"/>
  <c r="K37" i="34"/>
  <c r="K58" i="34"/>
  <c r="K36" i="34"/>
  <c r="K35" i="34"/>
  <c r="K54" i="34"/>
  <c r="K34" i="34"/>
  <c r="K42" i="34"/>
  <c r="K49" i="34"/>
  <c r="K48" i="34"/>
  <c r="K43" i="34"/>
  <c r="K55" i="34"/>
  <c r="K40" i="34"/>
  <c r="K57" i="34"/>
  <c r="K38" i="34"/>
  <c r="K46" i="34"/>
  <c r="K53" i="34"/>
  <c r="K56" i="34"/>
  <c r="K44" i="34"/>
  <c r="K59" i="34"/>
  <c r="K31" i="34"/>
  <c r="K51" i="34"/>
  <c r="K50" i="34"/>
  <c r="K33" i="34"/>
  <c r="A6" i="41" l="1"/>
  <c r="A7" i="41" s="1"/>
  <c r="A8" i="41" s="1"/>
  <c r="A9" i="41" s="1"/>
  <c r="A10" i="41" s="1"/>
  <c r="A11" i="41" s="1"/>
  <c r="A12" i="41" s="1"/>
  <c r="A13" i="41" s="1"/>
  <c r="A14" i="41" s="1"/>
  <c r="A15" i="41" s="1"/>
  <c r="A16" i="41" s="1"/>
  <c r="A17" i="41" s="1"/>
  <c r="A18" i="41" s="1"/>
  <c r="A19" i="41" s="1"/>
  <c r="A20" i="41" s="1"/>
  <c r="A21" i="41" s="1"/>
  <c r="A22" i="41" s="1"/>
  <c r="A23" i="41" s="1"/>
  <c r="A24" i="41" s="1"/>
  <c r="A25" i="41" s="1"/>
  <c r="A26" i="41" s="1"/>
  <c r="A27" i="41" s="1"/>
  <c r="A28" i="41" s="1"/>
  <c r="A29" i="41" s="1"/>
  <c r="A30" i="41" s="1"/>
  <c r="A31" i="41" s="1"/>
  <c r="A32" i="41" s="1"/>
  <c r="A33" i="41" s="1"/>
  <c r="A34" i="41" s="1"/>
  <c r="A35" i="41" s="1"/>
  <c r="A36" i="41" s="1"/>
  <c r="A37" i="41" s="1"/>
  <c r="A38" i="41" s="1"/>
  <c r="A39" i="41" s="1"/>
  <c r="A40" i="41" s="1"/>
  <c r="A41" i="41" s="1"/>
  <c r="A42" i="41" s="1"/>
  <c r="K97" i="42"/>
  <c r="I40" i="44"/>
  <c r="BQ15" i="39"/>
  <c r="A7" i="46"/>
  <c r="A8" i="46" s="1"/>
  <c r="A9" i="46" s="1"/>
  <c r="A10" i="46" s="1"/>
  <c r="A11" i="46" s="1"/>
  <c r="A12" i="46" s="1"/>
  <c r="A13" i="46" s="1"/>
  <c r="A14" i="46" s="1"/>
  <c r="A15" i="46" s="1"/>
  <c r="A16" i="46" s="1"/>
  <c r="A17" i="46" s="1"/>
  <c r="A18" i="46" s="1"/>
  <c r="A19" i="46" s="1"/>
  <c r="A20" i="46" s="1"/>
  <c r="A21" i="46" s="1"/>
  <c r="A22" i="46" s="1"/>
  <c r="A23" i="46" s="1"/>
  <c r="A24" i="46" s="1"/>
  <c r="A25" i="46" s="1"/>
  <c r="A26" i="46" s="1"/>
  <c r="A27" i="46" s="1"/>
  <c r="A28" i="46" s="1"/>
  <c r="A29" i="46" s="1"/>
  <c r="A30" i="46" s="1"/>
  <c r="A31" i="46" s="1"/>
  <c r="A32" i="46" s="1"/>
  <c r="A33" i="46" s="1"/>
  <c r="A34" i="46" s="1"/>
  <c r="A35" i="46" s="1"/>
  <c r="A36" i="46" s="1"/>
  <c r="A37" i="46" s="1"/>
  <c r="A38" i="46" s="1"/>
  <c r="A39" i="46" s="1"/>
  <c r="A40" i="46" s="1"/>
  <c r="A41" i="46" s="1"/>
  <c r="A42" i="46" s="1"/>
  <c r="A43" i="46" s="1"/>
  <c r="A44" i="46" s="1"/>
  <c r="A45" i="46" s="1"/>
  <c r="A46" i="46" s="1"/>
  <c r="A47" i="46" s="1"/>
  <c r="A48" i="46" s="1"/>
  <c r="A49" i="46" s="1"/>
  <c r="A50" i="46" s="1"/>
  <c r="A51" i="46" s="1"/>
  <c r="A52" i="46" s="1"/>
  <c r="A53" i="46" s="1"/>
  <c r="A54" i="46" s="1"/>
  <c r="A55" i="46" s="1"/>
  <c r="A56" i="46" s="1"/>
  <c r="A57" i="46" s="1"/>
  <c r="A58" i="46" s="1"/>
  <c r="A59" i="46" s="1"/>
  <c r="A60" i="46" s="1"/>
  <c r="A61" i="46" s="1"/>
  <c r="A62" i="46" s="1"/>
  <c r="A63" i="46" s="1"/>
  <c r="A64" i="46" s="1"/>
  <c r="A65" i="46" s="1"/>
  <c r="A66" i="46" s="1"/>
  <c r="A67" i="46" s="1"/>
  <c r="A68" i="46" s="1"/>
  <c r="A69" i="46" s="1"/>
  <c r="A70" i="46" s="1"/>
  <c r="A71" i="46" s="1"/>
  <c r="A72" i="46" s="1"/>
  <c r="A73" i="46" s="1"/>
  <c r="A74" i="46" s="1"/>
  <c r="A75" i="46" s="1"/>
  <c r="A76" i="46" s="1"/>
  <c r="A77" i="46" s="1"/>
  <c r="A78" i="46" s="1"/>
  <c r="A79" i="46" s="1"/>
  <c r="A80" i="46" s="1"/>
  <c r="A81" i="46" s="1"/>
  <c r="A82" i="46" s="1"/>
  <c r="A83" i="46" s="1"/>
  <c r="A84" i="46" s="1"/>
  <c r="A85" i="46" s="1"/>
  <c r="A86" i="46" s="1"/>
  <c r="A87" i="46" s="1"/>
  <c r="A88" i="46" s="1"/>
  <c r="A89" i="46" s="1"/>
  <c r="A90" i="46" s="1"/>
  <c r="A91" i="46" s="1"/>
  <c r="A92" i="46" s="1"/>
  <c r="A93" i="46" s="1"/>
  <c r="A94" i="46" s="1"/>
  <c r="A95" i="46" s="1"/>
  <c r="A96" i="46" s="1"/>
  <c r="A97" i="46" s="1"/>
  <c r="A98" i="46" s="1"/>
  <c r="A99" i="46" s="1"/>
  <c r="A100" i="46" s="1"/>
  <c r="A101" i="46" s="1"/>
  <c r="A102" i="46" s="1"/>
  <c r="A103" i="46" s="1"/>
  <c r="A104" i="46" s="1"/>
  <c r="A105" i="46" s="1"/>
  <c r="A106" i="46" s="1"/>
  <c r="A107" i="46" s="1"/>
  <c r="A108" i="46" s="1"/>
  <c r="A109" i="46" s="1"/>
  <c r="A110" i="46" s="1"/>
  <c r="A111" i="46" s="1"/>
  <c r="A112" i="46" s="1"/>
  <c r="A113" i="46" s="1"/>
  <c r="A114" i="46" s="1"/>
  <c r="A115" i="46" s="1"/>
  <c r="A116" i="46" s="1"/>
  <c r="A117" i="46" s="1"/>
  <c r="A118" i="46" s="1"/>
  <c r="A119" i="46" s="1"/>
  <c r="A120" i="46" s="1"/>
  <c r="A121" i="46" s="1"/>
  <c r="A122" i="46" s="1"/>
  <c r="A123" i="46" s="1"/>
  <c r="A124" i="46" s="1"/>
  <c r="A125" i="46" s="1"/>
  <c r="A126" i="46" s="1"/>
  <c r="A127" i="46" s="1"/>
  <c r="A128" i="46" s="1"/>
  <c r="A129" i="46" s="1"/>
  <c r="A130" i="46" s="1"/>
  <c r="A131" i="46" s="1"/>
  <c r="A132" i="46" s="1"/>
  <c r="A133" i="46" s="1"/>
  <c r="A134" i="46" s="1"/>
  <c r="A135" i="46" s="1"/>
  <c r="A136" i="46" s="1"/>
  <c r="A137" i="46" s="1"/>
  <c r="A138" i="46" s="1"/>
  <c r="A7" i="44"/>
  <c r="A8" i="44" s="1"/>
  <c r="A9" i="44" s="1"/>
  <c r="A10" i="44" s="1"/>
  <c r="A11" i="44" s="1"/>
  <c r="A12" i="44" s="1"/>
  <c r="A13" i="44" s="1"/>
  <c r="A14" i="44" s="1"/>
  <c r="A15" i="44" s="1"/>
  <c r="A16" i="44" s="1"/>
  <c r="A17" i="44" s="1"/>
  <c r="A18" i="44" s="1"/>
  <c r="A19" i="44" s="1"/>
  <c r="A20" i="44" s="1"/>
  <c r="A21" i="44" s="1"/>
  <c r="A22" i="44" s="1"/>
  <c r="A23" i="44" s="1"/>
  <c r="A24" i="44" s="1"/>
  <c r="A25" i="44" s="1"/>
  <c r="A26" i="44" s="1"/>
  <c r="A27" i="44" s="1"/>
  <c r="A28" i="44" s="1"/>
  <c r="A29" i="44" s="1"/>
  <c r="A30" i="44" s="1"/>
  <c r="A31" i="44" s="1"/>
  <c r="A32" i="44" s="1"/>
  <c r="A33" i="44" s="1"/>
  <c r="A34" i="44" s="1"/>
  <c r="A35" i="44" s="1"/>
  <c r="A36" i="44" s="1"/>
  <c r="A7" i="43"/>
  <c r="A8" i="43" s="1"/>
  <c r="A9" i="43" s="1"/>
  <c r="A10" i="43" s="1"/>
  <c r="A11" i="43" s="1"/>
  <c r="A12" i="43" s="1"/>
  <c r="A13" i="43" s="1"/>
  <c r="A14" i="43" s="1"/>
  <c r="A7" i="42"/>
  <c r="A8" i="42" s="1"/>
  <c r="A9" i="42" s="1"/>
  <c r="A10" i="42" s="1"/>
  <c r="A11" i="42" s="1"/>
  <c r="A12" i="42" s="1"/>
  <c r="A13" i="42" s="1"/>
  <c r="A14" i="42" s="1"/>
  <c r="A15" i="42" s="1"/>
  <c r="A16" i="42" s="1"/>
  <c r="A17" i="42" s="1"/>
  <c r="A18" i="42" s="1"/>
  <c r="A19" i="42" s="1"/>
  <c r="A20" i="42" s="1"/>
  <c r="A21" i="42" s="1"/>
  <c r="A22" i="42" s="1"/>
  <c r="A23" i="42" s="1"/>
  <c r="A24" i="42" s="1"/>
  <c r="A25" i="42" s="1"/>
  <c r="A26" i="42" s="1"/>
  <c r="A27" i="42" s="1"/>
  <c r="A28" i="42" s="1"/>
  <c r="A29" i="42" s="1"/>
  <c r="A30" i="42" s="1"/>
  <c r="A31" i="42" s="1"/>
  <c r="A32" i="42" s="1"/>
  <c r="A33" i="42" s="1"/>
  <c r="A34" i="42" s="1"/>
  <c r="A35" i="42" s="1"/>
  <c r="A36" i="42" s="1"/>
  <c r="A37" i="42" s="1"/>
  <c r="A38" i="42" s="1"/>
  <c r="A39" i="42" s="1"/>
  <c r="A40" i="42" s="1"/>
  <c r="A41" i="42" s="1"/>
  <c r="A42" i="42" s="1"/>
  <c r="A43" i="42" s="1"/>
  <c r="A44" i="42" s="1"/>
  <c r="A45" i="42" s="1"/>
  <c r="A46" i="42" s="1"/>
  <c r="A47" i="42" s="1"/>
  <c r="A48" i="42" s="1"/>
  <c r="A49" i="42" s="1"/>
  <c r="A50" i="42" s="1"/>
  <c r="A51" i="42" s="1"/>
  <c r="A52" i="42" s="1"/>
  <c r="A53" i="42" s="1"/>
  <c r="A54" i="42" s="1"/>
  <c r="A55" i="42" s="1"/>
  <c r="A56" i="42" s="1"/>
  <c r="A57" i="42" s="1"/>
  <c r="A58" i="42" s="1"/>
  <c r="A59" i="42" s="1"/>
  <c r="A60" i="42" s="1"/>
  <c r="A61" i="42" s="1"/>
  <c r="A62" i="42" s="1"/>
  <c r="A63" i="42" s="1"/>
  <c r="A64" i="42" s="1"/>
  <c r="A65" i="42" s="1"/>
  <c r="A66" i="42" s="1"/>
  <c r="A67" i="42" s="1"/>
  <c r="A68" i="42" s="1"/>
  <c r="A69" i="42" s="1"/>
  <c r="A70" i="42" s="1"/>
  <c r="A71" i="42" s="1"/>
  <c r="A72" i="42" s="1"/>
  <c r="A73" i="42" s="1"/>
  <c r="A74" i="42" s="1"/>
  <c r="A75" i="42" s="1"/>
  <c r="A76" i="42" s="1"/>
  <c r="A77" i="42" s="1"/>
  <c r="A78" i="42" s="1"/>
  <c r="A79" i="42" s="1"/>
  <c r="A80" i="42" s="1"/>
  <c r="A81" i="42" s="1"/>
  <c r="A82" i="42" s="1"/>
  <c r="A83" i="42" s="1"/>
  <c r="A84" i="42" s="1"/>
  <c r="A85" i="42" s="1"/>
  <c r="A86" i="42" s="1"/>
  <c r="A87" i="42" s="1"/>
  <c r="A88" i="42" s="1"/>
  <c r="A89" i="42" s="1"/>
  <c r="A90" i="42" s="1"/>
  <c r="A91" i="42" s="1"/>
  <c r="A92" i="42" s="1"/>
  <c r="A93" i="42" s="1"/>
  <c r="A94" i="42" s="1"/>
  <c r="C1" i="46"/>
  <c r="C1" i="45"/>
  <c r="C1" i="44"/>
  <c r="D1" i="43"/>
  <c r="C1" i="42"/>
  <c r="D1" i="41"/>
  <c r="I12" i="40"/>
  <c r="I17" i="40"/>
  <c r="BQ2" i="39"/>
  <c r="B1" i="38"/>
  <c r="C1" i="37"/>
  <c r="H2" i="40"/>
  <c r="BN7" i="39"/>
  <c r="AH7" i="39"/>
  <c r="H7" i="39"/>
  <c r="BH7" i="39"/>
  <c r="V7" i="39"/>
  <c r="BB7" i="39"/>
  <c r="F7" i="39"/>
  <c r="AX7" i="39"/>
  <c r="R7" i="39"/>
  <c r="N7" i="39"/>
  <c r="X7" i="39"/>
  <c r="J7" i="39"/>
  <c r="T7" i="39"/>
  <c r="K30" i="34"/>
  <c r="G30" i="34" s="1"/>
  <c r="H30" i="15" s="1"/>
  <c r="AV7" i="39"/>
  <c r="AN7" i="39"/>
  <c r="AB7" i="39"/>
  <c r="BF7" i="39"/>
  <c r="AJ7" i="39"/>
  <c r="AF7" i="39"/>
  <c r="AL7" i="39"/>
  <c r="AT7" i="39"/>
  <c r="P7" i="39"/>
  <c r="Z7" i="39"/>
  <c r="AR7" i="39"/>
  <c r="BL7" i="39"/>
  <c r="AZ7" i="39"/>
  <c r="BD7" i="39"/>
  <c r="AD7" i="39"/>
  <c r="AP7" i="39"/>
  <c r="L7" i="39"/>
  <c r="BJ7" i="39"/>
  <c r="H18" i="40" l="1"/>
  <c r="BP7" i="39"/>
  <c r="H19" i="40" l="1"/>
  <c r="H20" i="40" l="1"/>
  <c r="H21" i="40" s="1"/>
  <c r="H22" i="40" l="1"/>
  <c r="B68" i="34" l="1"/>
  <c r="B68" i="15" s="1"/>
  <c r="H23" i="40"/>
</calcChain>
</file>

<file path=xl/sharedStrings.xml><?xml version="1.0" encoding="utf-8"?>
<sst xmlns="http://schemas.openxmlformats.org/spreadsheetml/2006/main" count="1858" uniqueCount="628">
  <si>
    <t>本部長</t>
    <rPh sb="0" eb="3">
      <t>ホンブチョウ</t>
    </rPh>
    <phoneticPr fontId="2"/>
  </si>
  <si>
    <t>主務部長</t>
    <rPh sb="0" eb="2">
      <t>シュム</t>
    </rPh>
    <rPh sb="2" eb="4">
      <t>ブチョウ</t>
    </rPh>
    <phoneticPr fontId="2"/>
  </si>
  <si>
    <t>主務課長</t>
    <rPh sb="0" eb="2">
      <t>シュム</t>
    </rPh>
    <rPh sb="2" eb="4">
      <t>カチョウ</t>
    </rPh>
    <phoneticPr fontId="2"/>
  </si>
  <si>
    <t>課長補佐</t>
    <rPh sb="0" eb="2">
      <t>カチョウ</t>
    </rPh>
    <rPh sb="2" eb="4">
      <t>ホサ</t>
    </rPh>
    <phoneticPr fontId="2"/>
  </si>
  <si>
    <t>係　長</t>
    <rPh sb="0" eb="1">
      <t>カカリ</t>
    </rPh>
    <rPh sb="2" eb="3">
      <t>チョウ</t>
    </rPh>
    <phoneticPr fontId="2"/>
  </si>
  <si>
    <t>工　事　設　計　書</t>
    <rPh sb="0" eb="1">
      <t>コウ</t>
    </rPh>
    <rPh sb="2" eb="3">
      <t>コト</t>
    </rPh>
    <rPh sb="4" eb="5">
      <t>セツ</t>
    </rPh>
    <rPh sb="6" eb="7">
      <t>ケイ</t>
    </rPh>
    <rPh sb="8" eb="9">
      <t>ショ</t>
    </rPh>
    <phoneticPr fontId="2"/>
  </si>
  <si>
    <t>工事名称</t>
    <rPh sb="0" eb="2">
      <t>コウジ</t>
    </rPh>
    <rPh sb="2" eb="4">
      <t>メイショウ</t>
    </rPh>
    <phoneticPr fontId="2"/>
  </si>
  <si>
    <t>工事場所</t>
    <rPh sb="0" eb="2">
      <t>コウジ</t>
    </rPh>
    <rPh sb="2" eb="4">
      <t>バショ</t>
    </rPh>
    <phoneticPr fontId="2"/>
  </si>
  <si>
    <t>広 島 県 警 察 本 部</t>
    <rPh sb="0" eb="1">
      <t>ヒロ</t>
    </rPh>
    <rPh sb="2" eb="3">
      <t>シマ</t>
    </rPh>
    <rPh sb="4" eb="5">
      <t>ケン</t>
    </rPh>
    <rPh sb="6" eb="7">
      <t>イマシ</t>
    </rPh>
    <rPh sb="8" eb="9">
      <t>サツ</t>
    </rPh>
    <rPh sb="10" eb="11">
      <t>ホン</t>
    </rPh>
    <rPh sb="12" eb="13">
      <t>ブ</t>
    </rPh>
    <phoneticPr fontId="2"/>
  </si>
  <si>
    <t>記</t>
    <rPh sb="0" eb="1">
      <t>キ</t>
    </rPh>
    <phoneticPr fontId="2"/>
  </si>
  <si>
    <t>１　工事場所</t>
    <rPh sb="2" eb="4">
      <t>コウジ</t>
    </rPh>
    <rPh sb="4" eb="6">
      <t>バショ</t>
    </rPh>
    <phoneticPr fontId="2"/>
  </si>
  <si>
    <t>２　工事費</t>
    <rPh sb="2" eb="4">
      <t>コウジ</t>
    </rPh>
    <rPh sb="4" eb="5">
      <t>ヒ</t>
    </rPh>
    <phoneticPr fontId="2"/>
  </si>
  <si>
    <t>工事期間</t>
    <rPh sb="0" eb="2">
      <t>コウジ</t>
    </rPh>
    <rPh sb="2" eb="4">
      <t>キカン</t>
    </rPh>
    <phoneticPr fontId="2"/>
  </si>
  <si>
    <t>検 査 員</t>
    <rPh sb="0" eb="1">
      <t>ケン</t>
    </rPh>
    <rPh sb="2" eb="3">
      <t>サ</t>
    </rPh>
    <rPh sb="4" eb="5">
      <t>イン</t>
    </rPh>
    <phoneticPr fontId="2"/>
  </si>
  <si>
    <t>　○　工事種別</t>
    <rPh sb="3" eb="5">
      <t>コウジ</t>
    </rPh>
    <rPh sb="5" eb="7">
      <t>シュベツ</t>
    </rPh>
    <phoneticPr fontId="2"/>
  </si>
  <si>
    <t>工事番号</t>
    <rPh sb="0" eb="2">
      <t>コウジ</t>
    </rPh>
    <rPh sb="2" eb="4">
      <t>バンゴウ</t>
    </rPh>
    <phoneticPr fontId="2"/>
  </si>
  <si>
    <t>年月</t>
    <rPh sb="0" eb="2">
      <t>ネンゲツ</t>
    </rPh>
    <phoneticPr fontId="2"/>
  </si>
  <si>
    <t>　○　工事内容</t>
    <rPh sb="3" eb="5">
      <t>コウジ</t>
    </rPh>
    <rPh sb="5" eb="7">
      <t>ナイヨウ</t>
    </rPh>
    <phoneticPr fontId="2"/>
  </si>
  <si>
    <t>　○　特記事項</t>
    <rPh sb="3" eb="5">
      <t>トッキ</t>
    </rPh>
    <rPh sb="5" eb="7">
      <t>ジコウ</t>
    </rPh>
    <phoneticPr fontId="2"/>
  </si>
  <si>
    <t>署長</t>
    <rPh sb="0" eb="2">
      <t>ショチョウ</t>
    </rPh>
    <phoneticPr fontId="2"/>
  </si>
  <si>
    <t>交通官</t>
    <rPh sb="0" eb="2">
      <t>コウツウ</t>
    </rPh>
    <rPh sb="2" eb="3">
      <t>カン</t>
    </rPh>
    <phoneticPr fontId="2"/>
  </si>
  <si>
    <t>課長</t>
    <rPh sb="0" eb="2">
      <t>カチョウ</t>
    </rPh>
    <phoneticPr fontId="2"/>
  </si>
  <si>
    <t>係長</t>
    <rPh sb="0" eb="2">
      <t>カカリチョウ</t>
    </rPh>
    <phoneticPr fontId="2"/>
  </si>
  <si>
    <t>主任</t>
    <rPh sb="0" eb="2">
      <t>シュニン</t>
    </rPh>
    <phoneticPr fontId="2"/>
  </si>
  <si>
    <t>　　別添工事場所表のとおり</t>
    <rPh sb="2" eb="4">
      <t>ベッテン</t>
    </rPh>
    <rPh sb="4" eb="6">
      <t>コウジ</t>
    </rPh>
    <rPh sb="6" eb="8">
      <t>バショ</t>
    </rPh>
    <rPh sb="8" eb="9">
      <t>ヒョウ</t>
    </rPh>
    <phoneticPr fontId="2"/>
  </si>
  <si>
    <t>工事場所箇所数</t>
    <rPh sb="0" eb="2">
      <t>コウジ</t>
    </rPh>
    <rPh sb="2" eb="4">
      <t>バショ</t>
    </rPh>
    <rPh sb="4" eb="6">
      <t>カショ</t>
    </rPh>
    <rPh sb="6" eb="7">
      <t>カズ</t>
    </rPh>
    <phoneticPr fontId="2"/>
  </si>
  <si>
    <t>　　別添工事場所表のとおり</t>
    <phoneticPr fontId="2"/>
  </si>
  <si>
    <t>　　別添工事設計表のとおり</t>
    <rPh sb="2" eb="4">
      <t>ベッテン</t>
    </rPh>
    <phoneticPr fontId="2"/>
  </si>
  <si>
    <t>金</t>
    <rPh sb="0" eb="1">
      <t>キン</t>
    </rPh>
    <phoneticPr fontId="2"/>
  </si>
  <si>
    <t>　本工事は下記のとおりとする。</t>
    <phoneticPr fontId="2"/>
  </si>
  <si>
    <t>　　別添工事設計表のとおり</t>
    <phoneticPr fontId="2"/>
  </si>
  <si>
    <t>次　席</t>
    <phoneticPr fontId="2"/>
  </si>
  <si>
    <t>　本工事は下記のとおりとする。</t>
    <phoneticPr fontId="2"/>
  </si>
  <si>
    <t>　○　工事内容</t>
    <phoneticPr fontId="2"/>
  </si>
  <si>
    <t>副署長・次長</t>
    <rPh sb="0" eb="3">
      <t>フクショチョウ</t>
    </rPh>
    <rPh sb="4" eb="6">
      <t>ジチョウ</t>
    </rPh>
    <phoneticPr fontId="2"/>
  </si>
  <si>
    <t>発注分類</t>
  </si>
  <si>
    <t>幅</t>
    <rPh sb="0" eb="1">
      <t>ハバ</t>
    </rPh>
    <phoneticPr fontId="2"/>
  </si>
  <si>
    <t>詳細設定</t>
    <rPh sb="0" eb="2">
      <t>ショウサイ</t>
    </rPh>
    <rPh sb="2" eb="4">
      <t>セッテイ</t>
    </rPh>
    <phoneticPr fontId="2"/>
  </si>
  <si>
    <t>塗装種類</t>
    <rPh sb="0" eb="2">
      <t>トソウ</t>
    </rPh>
    <rPh sb="2" eb="4">
      <t>シュルイ</t>
    </rPh>
    <phoneticPr fontId="2"/>
  </si>
  <si>
    <t>事業量</t>
    <rPh sb="0" eb="3">
      <t>ジギョウリョウ</t>
    </rPh>
    <phoneticPr fontId="2"/>
  </si>
  <si>
    <t>単位</t>
    <rPh sb="0" eb="2">
      <t>タンイ</t>
    </rPh>
    <phoneticPr fontId="2"/>
  </si>
  <si>
    <t>単価（円）</t>
    <rPh sb="0" eb="2">
      <t>タンカ</t>
    </rPh>
    <rPh sb="3" eb="4">
      <t>エン</t>
    </rPh>
    <phoneticPr fontId="2"/>
  </si>
  <si>
    <t>金額（円）</t>
    <rPh sb="0" eb="2">
      <t>キンガク</t>
    </rPh>
    <rPh sb="3" eb="4">
      <t>エン</t>
    </rPh>
    <phoneticPr fontId="2"/>
  </si>
  <si>
    <t>小計</t>
    <rPh sb="0" eb="2">
      <t>ショウケイ</t>
    </rPh>
    <phoneticPr fontId="2"/>
  </si>
  <si>
    <t>小　　　　　　　　　　　計</t>
    <rPh sb="0" eb="1">
      <t>ショウ</t>
    </rPh>
    <rPh sb="12" eb="13">
      <t>ケイ</t>
    </rPh>
    <phoneticPr fontId="2"/>
  </si>
  <si>
    <t>交通整理員Ａ</t>
    <rPh sb="0" eb="2">
      <t>コウツウ</t>
    </rPh>
    <rPh sb="2" eb="4">
      <t>セイリ</t>
    </rPh>
    <rPh sb="4" eb="5">
      <t>イン</t>
    </rPh>
    <phoneticPr fontId="2"/>
  </si>
  <si>
    <t>人</t>
    <rPh sb="0" eb="1">
      <t>ニン</t>
    </rPh>
    <phoneticPr fontId="2"/>
  </si>
  <si>
    <t>交通整理員Ａ（夜間）</t>
    <rPh sb="7" eb="9">
      <t>ヤカン</t>
    </rPh>
    <phoneticPr fontId="2"/>
  </si>
  <si>
    <t>交通整理員Ｂ（夜間）</t>
    <rPh sb="7" eb="9">
      <t>ヤカン</t>
    </rPh>
    <phoneticPr fontId="2"/>
  </si>
  <si>
    <t>共　　通　　仮　　設　　費</t>
    <rPh sb="0" eb="1">
      <t>トモ</t>
    </rPh>
    <rPh sb="3" eb="4">
      <t>ツウ</t>
    </rPh>
    <rPh sb="6" eb="7">
      <t>カリ</t>
    </rPh>
    <rPh sb="9" eb="10">
      <t>セツ</t>
    </rPh>
    <rPh sb="12" eb="13">
      <t>ヒ</t>
    </rPh>
    <phoneticPr fontId="2"/>
  </si>
  <si>
    <t>現　　場　　管　　理　　費</t>
    <rPh sb="0" eb="1">
      <t>ゲン</t>
    </rPh>
    <rPh sb="3" eb="4">
      <t>バ</t>
    </rPh>
    <rPh sb="6" eb="7">
      <t>カン</t>
    </rPh>
    <rPh sb="9" eb="10">
      <t>リ</t>
    </rPh>
    <rPh sb="12" eb="13">
      <t>ヒ</t>
    </rPh>
    <phoneticPr fontId="2"/>
  </si>
  <si>
    <t>一　　般　　管　　理　　費</t>
    <rPh sb="0" eb="1">
      <t>イチ</t>
    </rPh>
    <rPh sb="3" eb="4">
      <t>ハン</t>
    </rPh>
    <rPh sb="6" eb="7">
      <t>カン</t>
    </rPh>
    <rPh sb="9" eb="10">
      <t>リ</t>
    </rPh>
    <rPh sb="12" eb="13">
      <t>ヒ</t>
    </rPh>
    <phoneticPr fontId="2"/>
  </si>
  <si>
    <t>計</t>
    <rPh sb="0" eb="1">
      <t>ケイ</t>
    </rPh>
    <phoneticPr fontId="2"/>
  </si>
  <si>
    <t>消　　費　　税　　相　　当　　分</t>
    <rPh sb="0" eb="1">
      <t>ショウ</t>
    </rPh>
    <rPh sb="3" eb="4">
      <t>ヒ</t>
    </rPh>
    <rPh sb="6" eb="7">
      <t>ゼイ</t>
    </rPh>
    <rPh sb="9" eb="10">
      <t>ソウ</t>
    </rPh>
    <rPh sb="12" eb="13">
      <t>トウ</t>
    </rPh>
    <rPh sb="15" eb="16">
      <t>ブン</t>
    </rPh>
    <phoneticPr fontId="2"/>
  </si>
  <si>
    <t>合　　　　　　　　　　　計</t>
    <rPh sb="0" eb="1">
      <t>ア</t>
    </rPh>
    <rPh sb="12" eb="13">
      <t>ケイ</t>
    </rPh>
    <phoneticPr fontId="2"/>
  </si>
  <si>
    <t>所　属　別　事　業　量　一　覧　表</t>
    <rPh sb="0" eb="1">
      <t>ショ</t>
    </rPh>
    <rPh sb="2" eb="3">
      <t>ゾク</t>
    </rPh>
    <rPh sb="4" eb="5">
      <t>ベツ</t>
    </rPh>
    <rPh sb="6" eb="7">
      <t>コト</t>
    </rPh>
    <rPh sb="8" eb="9">
      <t>ギョウ</t>
    </rPh>
    <rPh sb="10" eb="11">
      <t>リョウ</t>
    </rPh>
    <rPh sb="12" eb="13">
      <t>イチ</t>
    </rPh>
    <rPh sb="14" eb="15">
      <t>ラン</t>
    </rPh>
    <rPh sb="16" eb="17">
      <t>ヒョウ</t>
    </rPh>
    <phoneticPr fontId="2"/>
  </si>
  <si>
    <t>計</t>
    <phoneticPr fontId="2"/>
  </si>
  <si>
    <t>箇所数</t>
    <phoneticPr fontId="2"/>
  </si>
  <si>
    <t>標示種類</t>
    <rPh sb="0" eb="2">
      <t>ヒョウジ</t>
    </rPh>
    <rPh sb="2" eb="4">
      <t>シュルイ</t>
    </rPh>
    <phoneticPr fontId="2"/>
  </si>
  <si>
    <t>個数</t>
    <phoneticPr fontId="2"/>
  </si>
  <si>
    <t>施工長</t>
    <rPh sb="0" eb="2">
      <t>セコウ</t>
    </rPh>
    <rPh sb="2" eb="3">
      <t>チョウ</t>
    </rPh>
    <phoneticPr fontId="2"/>
  </si>
  <si>
    <t>個数</t>
  </si>
  <si>
    <t>施工長</t>
    <phoneticPr fontId="2"/>
  </si>
  <si>
    <t>新規</t>
    <rPh sb="0" eb="2">
      <t>シンキ</t>
    </rPh>
    <phoneticPr fontId="2"/>
  </si>
  <si>
    <t>広島東</t>
    <rPh sb="0" eb="2">
      <t>ヒロシマ</t>
    </rPh>
    <rPh sb="2" eb="3">
      <t>ヒガシ</t>
    </rPh>
    <phoneticPr fontId="2"/>
  </si>
  <si>
    <t>整理番号
（規制番号）</t>
    <rPh sb="0" eb="2">
      <t>セイリ</t>
    </rPh>
    <rPh sb="2" eb="4">
      <t>バンゴウ</t>
    </rPh>
    <rPh sb="6" eb="8">
      <t>キセイ</t>
    </rPh>
    <rPh sb="8" eb="10">
      <t>バンゴウ</t>
    </rPh>
    <phoneticPr fontId="2"/>
  </si>
  <si>
    <t>区分</t>
    <rPh sb="0" eb="2">
      <t>クブン</t>
    </rPh>
    <phoneticPr fontId="2"/>
  </si>
  <si>
    <t>道路種別</t>
    <rPh sb="0" eb="2">
      <t>ドウロ</t>
    </rPh>
    <rPh sb="2" eb="4">
      <t>シュベツ</t>
    </rPh>
    <phoneticPr fontId="2"/>
  </si>
  <si>
    <t>場所・区間</t>
    <rPh sb="0" eb="2">
      <t>バショ</t>
    </rPh>
    <rPh sb="3" eb="5">
      <t>クカン</t>
    </rPh>
    <phoneticPr fontId="2"/>
  </si>
  <si>
    <t>標示種別</t>
    <rPh sb="0" eb="2">
      <t>ヒョウジ</t>
    </rPh>
    <rPh sb="2" eb="4">
      <t>シュベツ</t>
    </rPh>
    <phoneticPr fontId="2"/>
  </si>
  <si>
    <t>横断歩道本数
記号文字個数</t>
    <rPh sb="0" eb="2">
      <t>オウダン</t>
    </rPh>
    <rPh sb="2" eb="4">
      <t>ホドウ</t>
    </rPh>
    <rPh sb="4" eb="6">
      <t>ホンスウ</t>
    </rPh>
    <rPh sb="7" eb="9">
      <t>キゴウ</t>
    </rPh>
    <rPh sb="9" eb="11">
      <t>モジ</t>
    </rPh>
    <rPh sb="11" eb="13">
      <t>コスウ</t>
    </rPh>
    <phoneticPr fontId="2"/>
  </si>
  <si>
    <t>数</t>
    <phoneticPr fontId="2"/>
  </si>
  <si>
    <t>備考(縞数、方向等)</t>
    <rPh sb="0" eb="2">
      <t>ビコウ</t>
    </rPh>
    <rPh sb="3" eb="4">
      <t>シマ</t>
    </rPh>
    <rPh sb="4" eb="5">
      <t>スウ</t>
    </rPh>
    <rPh sb="6" eb="8">
      <t>ホウコウ</t>
    </rPh>
    <rPh sb="8" eb="9">
      <t>ナド</t>
    </rPh>
    <phoneticPr fontId="2"/>
  </si>
  <si>
    <t>新規合計</t>
    <rPh sb="0" eb="2">
      <t>シンキ</t>
    </rPh>
    <rPh sb="2" eb="4">
      <t>ゴウケイ</t>
    </rPh>
    <phoneticPr fontId="2"/>
  </si>
  <si>
    <t>更新</t>
    <rPh sb="0" eb="2">
      <t>コウシン</t>
    </rPh>
    <phoneticPr fontId="2"/>
  </si>
  <si>
    <t>規制番号</t>
    <rPh sb="0" eb="2">
      <t>キセイ</t>
    </rPh>
    <rPh sb="2" eb="4">
      <t>バンゴウ</t>
    </rPh>
    <phoneticPr fontId="2"/>
  </si>
  <si>
    <t>更新合計</t>
    <rPh sb="0" eb="2">
      <t>コウシン</t>
    </rPh>
    <rPh sb="2" eb="4">
      <t>ゴウケイ</t>
    </rPh>
    <phoneticPr fontId="2"/>
  </si>
  <si>
    <t>新規更新合計</t>
    <rPh sb="0" eb="2">
      <t>シンキ</t>
    </rPh>
    <rPh sb="2" eb="4">
      <t>コウシン</t>
    </rPh>
    <rPh sb="4" eb="6">
      <t>ゴウケイ</t>
    </rPh>
    <phoneticPr fontId="2"/>
  </si>
  <si>
    <t>道　路　標　示　工　事　設　計　書</t>
    <rPh sb="4" eb="5">
      <t>シルベ</t>
    </rPh>
    <rPh sb="6" eb="7">
      <t>シメス</t>
    </rPh>
    <rPh sb="8" eb="9">
      <t>コウ</t>
    </rPh>
    <rPh sb="10" eb="11">
      <t>コト</t>
    </rPh>
    <rPh sb="12" eb="13">
      <t>セツ</t>
    </rPh>
    <rPh sb="14" eb="15">
      <t>ケイ</t>
    </rPh>
    <rPh sb="16" eb="17">
      <t>ショ</t>
    </rPh>
    <phoneticPr fontId="2"/>
  </si>
  <si>
    <t>交　通　規　制　課</t>
    <phoneticPr fontId="2"/>
  </si>
  <si>
    <t>工事量</t>
    <phoneticPr fontId="2"/>
  </si>
  <si>
    <t>広島西</t>
    <rPh sb="0" eb="2">
      <t>ヒロシマ</t>
    </rPh>
    <rPh sb="2" eb="3">
      <t>ニシ</t>
    </rPh>
    <phoneticPr fontId="2"/>
  </si>
  <si>
    <t>広島南</t>
    <phoneticPr fontId="2"/>
  </si>
  <si>
    <t>安佐南</t>
    <phoneticPr fontId="2"/>
  </si>
  <si>
    <t>海田</t>
    <phoneticPr fontId="2"/>
  </si>
  <si>
    <t>廿日市</t>
    <phoneticPr fontId="2"/>
  </si>
  <si>
    <t>大竹</t>
    <phoneticPr fontId="2"/>
  </si>
  <si>
    <t>竹原</t>
    <phoneticPr fontId="2"/>
  </si>
  <si>
    <t>広</t>
    <phoneticPr fontId="2"/>
  </si>
  <si>
    <t>東広島</t>
    <phoneticPr fontId="2"/>
  </si>
  <si>
    <t>木江</t>
    <phoneticPr fontId="2"/>
  </si>
  <si>
    <t>安佐北</t>
    <phoneticPr fontId="2"/>
  </si>
  <si>
    <t>安芸高田</t>
    <phoneticPr fontId="2"/>
  </si>
  <si>
    <t>山県</t>
    <phoneticPr fontId="2"/>
  </si>
  <si>
    <t>尾道</t>
    <phoneticPr fontId="2"/>
  </si>
  <si>
    <t>因島</t>
    <phoneticPr fontId="2"/>
  </si>
  <si>
    <t>三原</t>
    <phoneticPr fontId="2"/>
  </si>
  <si>
    <t>福山西</t>
    <phoneticPr fontId="2"/>
  </si>
  <si>
    <t>福山東</t>
    <phoneticPr fontId="2"/>
  </si>
  <si>
    <t>福山北</t>
    <phoneticPr fontId="2"/>
  </si>
  <si>
    <t>府中</t>
    <phoneticPr fontId="2"/>
  </si>
  <si>
    <t>庄原</t>
    <phoneticPr fontId="2"/>
  </si>
  <si>
    <t>三次</t>
    <phoneticPr fontId="2"/>
  </si>
  <si>
    <t>世羅</t>
    <phoneticPr fontId="2"/>
  </si>
  <si>
    <t>高速隊</t>
    <phoneticPr fontId="2"/>
  </si>
  <si>
    <t>機動隊</t>
    <phoneticPr fontId="2"/>
  </si>
  <si>
    <t>個数</t>
    <phoneticPr fontId="2"/>
  </si>
  <si>
    <t>広島中央</t>
    <phoneticPr fontId="2"/>
  </si>
  <si>
    <t>呉</t>
    <phoneticPr fontId="2"/>
  </si>
  <si>
    <t>音戸</t>
    <phoneticPr fontId="2"/>
  </si>
  <si>
    <t>交通整理員Ｂ</t>
    <phoneticPr fontId="2"/>
  </si>
  <si>
    <t>場所表_広島中央_更新!新規更新合計値</t>
    <rPh sb="18" eb="19">
      <t>チ</t>
    </rPh>
    <phoneticPr fontId="2"/>
  </si>
  <si>
    <t>場所表_広島東_更新!新規更新合計値</t>
    <phoneticPr fontId="2"/>
  </si>
  <si>
    <t>場所表_広島西_更新!新規更新合計値</t>
    <phoneticPr fontId="2"/>
  </si>
  <si>
    <t>場所表_広島南_更新!新規更新合計値</t>
    <phoneticPr fontId="2"/>
  </si>
  <si>
    <t>場所表_安佐南_更新!新規更新合計値</t>
    <phoneticPr fontId="2"/>
  </si>
  <si>
    <t>場所表_呉_更新!新規更新合計値</t>
    <phoneticPr fontId="2"/>
  </si>
  <si>
    <t>場所表_音戸_更新!新規更新合計値</t>
    <phoneticPr fontId="2"/>
  </si>
  <si>
    <t>場所表_江田島_更新!新規更新合計値</t>
    <phoneticPr fontId="2"/>
  </si>
  <si>
    <t>場所表_廿日市_更新!新規更新合計値</t>
    <phoneticPr fontId="2"/>
  </si>
  <si>
    <t>場所表_大竹_更新!新規更新合計値</t>
    <phoneticPr fontId="2"/>
  </si>
  <si>
    <t>場所表_竹原_更新!新規更新合計値</t>
    <phoneticPr fontId="2"/>
  </si>
  <si>
    <t>場所表_広_更新!新規更新合計値</t>
    <phoneticPr fontId="2"/>
  </si>
  <si>
    <t>場所表_東広島_更新!新規更新合計値</t>
    <phoneticPr fontId="2"/>
  </si>
  <si>
    <t>場所表_安佐北_更新!新規更新合計値</t>
    <phoneticPr fontId="2"/>
  </si>
  <si>
    <t>場所表_安芸高田_更新!新規更新合計値</t>
    <phoneticPr fontId="2"/>
  </si>
  <si>
    <t>場所表_山県_更新!新規更新合計値</t>
    <phoneticPr fontId="2"/>
  </si>
  <si>
    <t>場所表_尾道_更新!新規更新合計値</t>
    <phoneticPr fontId="2"/>
  </si>
  <si>
    <t>場所表_因島_更新!新規更新合計値</t>
    <phoneticPr fontId="2"/>
  </si>
  <si>
    <t>場所表_三原_更新!新規更新合計値</t>
    <phoneticPr fontId="2"/>
  </si>
  <si>
    <t>場所表_福山西_更新!新規更新合計値</t>
    <phoneticPr fontId="2"/>
  </si>
  <si>
    <t>場所表_福山東_更新!新規更新合計値</t>
    <phoneticPr fontId="2"/>
  </si>
  <si>
    <t>場所表_福山北_更新!新規更新合計値</t>
    <phoneticPr fontId="2"/>
  </si>
  <si>
    <t>場所表_府中_更新!新規更新合計値</t>
    <phoneticPr fontId="2"/>
  </si>
  <si>
    <t>場所表_庄原_更新!新規更新合計値</t>
    <phoneticPr fontId="2"/>
  </si>
  <si>
    <t>場所表_三次_更新!新規更新合計値</t>
    <phoneticPr fontId="2"/>
  </si>
  <si>
    <t>場所表_世羅_更新!新規更新合計値</t>
    <phoneticPr fontId="2"/>
  </si>
  <si>
    <t>場所表_高速隊_更新!新規更新合計値</t>
    <phoneticPr fontId="2"/>
  </si>
  <si>
    <t>場所表_海田_更新!新規更新合計値</t>
    <phoneticPr fontId="2"/>
  </si>
  <si>
    <t>江田島</t>
    <phoneticPr fontId="2"/>
  </si>
  <si>
    <t>主　任</t>
    <rPh sb="0" eb="1">
      <t>シュ</t>
    </rPh>
    <phoneticPr fontId="2"/>
  </si>
  <si>
    <t>文字の折り返しで行高さがおかしくならないように、最終的な出力セルより幅を大きくしてあります。</t>
    <rPh sb="0" eb="2">
      <t>モジ</t>
    </rPh>
    <rPh sb="3" eb="4">
      <t>オ</t>
    </rPh>
    <rPh sb="5" eb="6">
      <t>カエ</t>
    </rPh>
    <rPh sb="8" eb="9">
      <t>ギョウ</t>
    </rPh>
    <rPh sb="9" eb="10">
      <t>タカ</t>
    </rPh>
    <rPh sb="24" eb="27">
      <t>サイシュウテキ</t>
    </rPh>
    <rPh sb="28" eb="30">
      <t>シュツリョク</t>
    </rPh>
    <rPh sb="34" eb="35">
      <t>ハバ</t>
    </rPh>
    <rPh sb="36" eb="37">
      <t>オオ</t>
    </rPh>
    <phoneticPr fontId="2"/>
  </si>
  <si>
    <t>凸凹</t>
    <rPh sb="0" eb="2">
      <t>デコボコ</t>
    </rPh>
    <phoneticPr fontId="2"/>
  </si>
  <si>
    <t>場所表_佐伯_更新!新規更新合計値</t>
    <rPh sb="4" eb="6">
      <t>サエキ</t>
    </rPh>
    <phoneticPr fontId="2"/>
  </si>
  <si>
    <t>佐伯</t>
    <rPh sb="0" eb="2">
      <t>サエキ</t>
    </rPh>
    <phoneticPr fontId="2"/>
  </si>
  <si>
    <t>交　通　誘　導　員　(　労　務　費　）</t>
    <rPh sb="0" eb="1">
      <t>コウ</t>
    </rPh>
    <rPh sb="2" eb="3">
      <t>ツウ</t>
    </rPh>
    <rPh sb="4" eb="5">
      <t>ユウ</t>
    </rPh>
    <rPh sb="6" eb="7">
      <t>シルベ</t>
    </rPh>
    <rPh sb="8" eb="9">
      <t>イン</t>
    </rPh>
    <rPh sb="12" eb="13">
      <t>ロウ</t>
    </rPh>
    <rPh sb="14" eb="15">
      <t>ツトム</t>
    </rPh>
    <rPh sb="16" eb="17">
      <t>ヒ</t>
    </rPh>
    <phoneticPr fontId="2"/>
  </si>
  <si>
    <t>監督職員
設　 計</t>
    <rPh sb="0" eb="2">
      <t>カントク</t>
    </rPh>
    <rPh sb="2" eb="4">
      <t>ショクイン</t>
    </rPh>
    <rPh sb="6" eb="7">
      <t>セツ</t>
    </rPh>
    <rPh sb="9" eb="10">
      <t>ケイ</t>
    </rPh>
    <phoneticPr fontId="2"/>
  </si>
  <si>
    <t>監督職員</t>
    <rPh sb="0" eb="2">
      <t>カントク</t>
    </rPh>
    <rPh sb="2" eb="4">
      <t>ショクイン</t>
    </rPh>
    <phoneticPr fontId="2"/>
  </si>
  <si>
    <t>8-17</t>
  </si>
  <si>
    <t>令和 8 年 7 月</t>
  </si>
  <si>
    <t>（起点）広島市中区竹屋町1番21号先（竹屋町1番交差点）北西方30メートル地点
（終点）広島市中区竹屋町1番21号先（竹屋町1番交差点）</t>
  </si>
  <si>
    <t>契約日の翌日から令和8年12月25日までの間</t>
  </si>
  <si>
    <t>高山　航輝</t>
  </si>
  <si>
    <t>大塚　真二</t>
  </si>
  <si>
    <t>広島中央警察署</t>
    <phoneticPr fontId="2"/>
  </si>
  <si>
    <t>1　道路標示工事仕様書に従い、正確に施工すること。
2　交通誘導は交通規制区間内で行い、安全に配意すること。</t>
  </si>
  <si>
    <t>横断歩道等　実線４５㎝幅</t>
  </si>
  <si>
    <t>溶融式（白）</t>
  </si>
  <si>
    <t>m</t>
  </si>
  <si>
    <t>実線３０㎝幅</t>
  </si>
  <si>
    <t>実線１５㎝幅</t>
  </si>
  <si>
    <t>溶融式（黄）</t>
  </si>
  <si>
    <t>図示</t>
  </si>
  <si>
    <t>削除</t>
  </si>
  <si>
    <t>(削)横断歩道　実線（白）</t>
  </si>
  <si>
    <t>広島市中区昭和町10番1号先交差点</t>
  </si>
  <si>
    <t>市道</t>
  </si>
  <si>
    <t>南側　横断歩道削除※廃止のため</t>
  </si>
  <si>
    <t>261020056_x000D_
(第20-1-1570)</t>
  </si>
  <si>
    <t>(削)停止線　実線（白）</t>
  </si>
  <si>
    <t>南側　停止線削除※廃止のため_x000D_
北側　停止線削除※廃止のため</t>
  </si>
  <si>
    <t>その他　線</t>
  </si>
  <si>
    <t>南側　右外側線4m延長※横断歩道削除部分</t>
  </si>
  <si>
    <t>(削)止まれ文字　図示（白）</t>
  </si>
  <si>
    <t>広島市中区昭和町10番北西角先交差点</t>
  </si>
  <si>
    <t>東側「止まれ」削除</t>
  </si>
  <si>
    <t>261020056_x000D_
(第12-1-1783)</t>
  </si>
  <si>
    <t>東側　停止線削除</t>
  </si>
  <si>
    <t>広島市中区昭和町6番21号先交差点</t>
  </si>
  <si>
    <t>南側　横断歩道削除※廃止のため_x000D_
北側　横断歩道削除※廃止のため</t>
  </si>
  <si>
    <t>261020056_x000D_
(第20-1-1569)</t>
  </si>
  <si>
    <t>南側　左外側線0.8m延長※横断歩道削除部分_x000D_
南側　右外側線0.8m延長※横断歩道削除部分_x000D_
北側　左外側線1.2m延長※横断歩道削除部分_x000D_
北側　右外側線1.2m延長※横断歩道削除部分</t>
  </si>
  <si>
    <t>広島市中区昭和町8番38号先交差点</t>
  </si>
  <si>
    <t>南東側「止まれ」削除</t>
  </si>
  <si>
    <t>261020056_x000D_
(第12-1-2670)</t>
  </si>
  <si>
    <t>南東側　停止線削除</t>
  </si>
  <si>
    <t>広島市中区昭和町9番南東角先交差点</t>
  </si>
  <si>
    <t>西側「止まれ」削除</t>
  </si>
  <si>
    <t>261020056_x000D_
(第12-1-1785)</t>
  </si>
  <si>
    <t>西側　停止線削除</t>
  </si>
  <si>
    <t>広島市中区竹屋町3番35号先交差点</t>
  </si>
  <si>
    <t>南西側「止まれ」削除</t>
  </si>
  <si>
    <t>261020056_x000D_
(第12-1-3912)</t>
  </si>
  <si>
    <t>南西側　停止線削除</t>
  </si>
  <si>
    <t>広島市中区竹屋町4番24号先交差点</t>
  </si>
  <si>
    <t>261020056_x000D_
(第12-1-1786)</t>
  </si>
  <si>
    <t>広島市中区竹屋町5番19号先交差点</t>
  </si>
  <si>
    <t>261020056_x000D_
(第20-1-1571)</t>
  </si>
  <si>
    <t>南側　停止線削除※廃止のため</t>
  </si>
  <si>
    <t>広島市中区鶴見町11番16号先交差点</t>
  </si>
  <si>
    <t>北側「止マレ」削除</t>
  </si>
  <si>
    <t>261020056_x000D_
(第12-1-1525)</t>
  </si>
  <si>
    <t>北側　停止線削除</t>
  </si>
  <si>
    <t>広島市中区鶴見町12番北東角先交差点</t>
  </si>
  <si>
    <t>南側「止まれ」削除</t>
  </si>
  <si>
    <t>261020056_x000D_
(第12-1-1091)</t>
  </si>
  <si>
    <t>南側　停止線削除</t>
  </si>
  <si>
    <t>広島市中区鶴見町2番南西角先交差点</t>
  </si>
  <si>
    <t>北側「止まれ」削除</t>
  </si>
  <si>
    <t>261020056_x000D_
(第12-1-1090)</t>
  </si>
  <si>
    <t>広島市中区鶴見町6番南東角先交差点</t>
  </si>
  <si>
    <t>261020056_x000D_
(第12-1-1535)</t>
  </si>
  <si>
    <t>広島市中区鶴見町6番北西角先交差点</t>
  </si>
  <si>
    <t>261020056_x000D_
(第12-1-1529)</t>
  </si>
  <si>
    <t>広島市中区東平塚町11番4号先交差点</t>
  </si>
  <si>
    <t>261020056_x000D_
(第12-1-1537)</t>
  </si>
  <si>
    <t>広島市中区富士見町10番7号先交差点</t>
  </si>
  <si>
    <t>261020056_x000D_
(第12-1-2648)</t>
  </si>
  <si>
    <t>広島市中区富士見町1番1号先交差点</t>
  </si>
  <si>
    <t>261020056_x000D_
(第12-1-0231)</t>
  </si>
  <si>
    <t>広島市中区富士見町7番13号先交差点</t>
  </si>
  <si>
    <t>261020056_x000D_
(第12-1-3713)</t>
  </si>
  <si>
    <t>広島市中区宝町9番25号先交差点</t>
  </si>
  <si>
    <t>261020056_x000D_
(第12-1-1534)</t>
  </si>
  <si>
    <t>第25の3-1-0214</t>
  </si>
  <si>
    <t>車両通行帯　実線（白）</t>
  </si>
  <si>
    <t>第1通行帯と第2通行帯の区分線30m</t>
  </si>
  <si>
    <t>第12-1-1782</t>
  </si>
  <si>
    <t>止まれ文字　図示（白）</t>
  </si>
  <si>
    <t>東側　縮小施工</t>
  </si>
  <si>
    <t>停止線　実線（白）</t>
  </si>
  <si>
    <t>西側2.4m_x000D_
東側2.5m</t>
  </si>
  <si>
    <t>第12-1-1784</t>
  </si>
  <si>
    <t>広島市中区昭和町12番15号先交差点</t>
  </si>
  <si>
    <t>西側　既存削除後縮小施工_x000D_
東側　既存削除後縮小施工</t>
  </si>
  <si>
    <t>第20-1-0057</t>
  </si>
  <si>
    <t>広島市中区昭和町2番北西角先（昭和町（東）交差点）</t>
  </si>
  <si>
    <t>横断歩道　実線（白）</t>
  </si>
  <si>
    <t>西側3m16縞※両端0.5m削除、3m幅基準_x000D_
北側3m5縞※両端0.5m削除、3m幅基準_x000D_
東側3m15縞※両端0.5m削除、3m幅基準</t>
  </si>
  <si>
    <t>西側7.6m※既存の停止線を削除し、0.5m東側へ移設_x000D_
北側4.1m※既存の停止線を削除し、0.5m南側へ移設_x000D_
東側6.1m※既存の停止線を削除し、0.5m西側へ移設（外側線の内側は施工不要）_x000D_
南側2.7m※既存の停止線を削除し、1m北側へ移設</t>
  </si>
  <si>
    <t>※更新不要、南端1m削除のみ</t>
  </si>
  <si>
    <t>西側　中央線0.5m延長※横断歩道削除部分_x000D_
西側　西行外側線0.5m延長※横断歩道削除部分_x000D_
西側　西行区分線0.5m延長※横断歩道削除部分_x000D_
西側　東行外側線0.5m延長※横断歩道削除部分_x000D_
北側　外側線0.5m延長※横断歩道削除部分_x000D_
東側　中央線0.5m延長※横断歩道削除部分_x000D_
東側　東行外側線0.5m延長※横断歩道削除部分_x000D_
東側　東行区分線0.5m延長※横断歩道削除部分_x000D_
東側　西行外側線0.5m延長※横断歩道削除部分_x000D_
南側　外側線1m延長※横断歩道削除部分</t>
  </si>
  <si>
    <t>第20-1-1056</t>
  </si>
  <si>
    <t>広島市中区昭和町3番北西角先（昭和町（中）交差点）</t>
  </si>
  <si>
    <t>西側3m17縞※両端0.5m削除、3m幅基準_x000D_
北側2.7m2縞（西から2、3縞）3m6縞（他6縞）※両端0.5m削除、3m幅基準_x000D_
東側3m16縞※両端0.5m削除、3m幅基準_x000D_
南側2.3m1縞（西から1縞）2.7m1縞（西から2縞）3m7縞（他7縞）※南端1m削除、3m幅基準</t>
  </si>
  <si>
    <t>西側7.6m※既存の停止線を削除し、0.5m東側へ移設_x000D_
東側6.1m※既存の停止線を削除し、0.5m西側へ移設（外側線の内側は施工不要）_x000D_
南側3.5m※既存の停止線を削除し、1m北側へ移設</t>
  </si>
  <si>
    <t>西側　中央線0.5m延長※横断歩道削除部分_x000D_
西側　西行外側線0.5m延長※横断歩道削除部分_x000D_
西側　東行外側線0.5m延長※横断歩道削除部分_x000D_
北側　外側線0.5m延長※横断歩道削除部分_x000D_
東側　中央線0.5m延長※横断歩道削除部分_x000D_
東側　東行外側線0.5m延長※横断歩道削除部分_x000D_
東側　西行外側線0.5m延長※横断歩道削除部分_x000D_
南側　外側線1m延長※横断歩道削除部分</t>
  </si>
  <si>
    <t>第12-1-1779</t>
  </si>
  <si>
    <t>広島市中区昭和町4番15号先交差点</t>
  </si>
  <si>
    <t>南側　縮小施工_x000D_
北側　既存削除後縮小施工</t>
  </si>
  <si>
    <t>北側2.5m※北端15㎝削除し、30㎝幅で施工</t>
  </si>
  <si>
    <t>第20-1-0056</t>
  </si>
  <si>
    <t>広島市中区昭和町4番北西角先（昭和町（西）交差点）</t>
  </si>
  <si>
    <t>西側4m17縞（全更新）_x000D_
北側3m7縞※北端1m削除、3m幅基準_x000D_
東側4m17縞（全更新）_x000D_
南側2.8m1縞（東から2縞）2.7m1縞（東から3縞）3m5縞（他5縞）※南端1m削除、3m幅基準</t>
  </si>
  <si>
    <t>西側7m※外側線の内側も施工_x000D_
北側4.6m※既存の停止線を削除し、1m南側へ移設_x000D_
東側7.2m※外側線の内側も施工_x000D_
南側2.9m※既存の停止線を削除し、1m北側へ移設</t>
  </si>
  <si>
    <t>北側　左外側線1m延長※横断歩道削除部分_x000D_
北側　右外側線1m延長※横断歩道削除部分_x000D_
南側　外側線1m延長※横断歩道削除部分</t>
  </si>
  <si>
    <t>第12-1-1780</t>
  </si>
  <si>
    <t>西側　既存削除後縮小施工</t>
  </si>
  <si>
    <t>第20-1-2988</t>
  </si>
  <si>
    <t>広島市中区竹屋町1番17号先交差点</t>
  </si>
  <si>
    <t>東側1.9m1縞（南から1縞）3m8縞（他8縞）※東端0.5m削除、3m幅基準</t>
  </si>
  <si>
    <t>横断歩道予告　図示（白）</t>
  </si>
  <si>
    <t>東側　近位_x000D_
東側　遠位</t>
  </si>
  <si>
    <t>東側3m※既存の停止線を削除し、西側へ移設（詳細指示）</t>
  </si>
  <si>
    <t>東側　外側線0.5m延長※横断歩道削除部分</t>
  </si>
  <si>
    <t>第20-1-0032</t>
  </si>
  <si>
    <t>広島市中区竹屋町1番北西角先（竹屋町1番交差点）</t>
  </si>
  <si>
    <t>南側3.2m1縞（東から9縞）4m18縞（他18縞）_x000D_
西側3.8m17縞※両端の点字ブロックの中心に施工（別途指示）_x000D_
北側3.8m18縞（全更新）_x000D_
東側3.8m17縞（全更新）</t>
  </si>
  <si>
    <t>南側8.6m_x000D_
西側7.7m※横断歩道の修正に伴い、削除後東側へ移設（別途指示）_x000D_
北側8.2m_x000D_
東側7.5m</t>
  </si>
  <si>
    <t>西側　左外側線延長※横断歩道削除部分（別途指示）_x000D_
西側　中央線延長※横断歩道削除部分（別途指示）</t>
  </si>
  <si>
    <t>第20-1-2990</t>
  </si>
  <si>
    <t>広島市中区竹屋町2番42号南東角先交差点</t>
  </si>
  <si>
    <t>西側　近位_x000D_
西側　遠位</t>
  </si>
  <si>
    <t>第20-1-2989</t>
  </si>
  <si>
    <t>広島市中区竹屋町6番14号先交差点</t>
  </si>
  <si>
    <t>東側2.5m1縞（南から1縞）3m3縞（他3縞）</t>
  </si>
  <si>
    <t>東側　近位※既存削除後、西行の中心へ施工_x000D_
東側　遠位※既存削除後、西行の中心へ施工</t>
  </si>
  <si>
    <t>東側1.5m</t>
  </si>
  <si>
    <t>(削)横断歩道予告　図示（白）</t>
  </si>
  <si>
    <t>広島市中区鶴見町2番10号西側</t>
  </si>
  <si>
    <t>(削)その他　文字</t>
  </si>
  <si>
    <t>「20」削除※規制廃止済み</t>
  </si>
  <si>
    <t>第20-1-0709</t>
  </si>
  <si>
    <t>広島市中区鶴見町2番24号先交差点（緩速車道）</t>
  </si>
  <si>
    <t>西側3m8縞※両端0.5m削除、3m幅基準</t>
  </si>
  <si>
    <t>第20-1-0711</t>
  </si>
  <si>
    <t>広島市中区鶴見町3番17号先交差点（緩速車道）</t>
  </si>
  <si>
    <t>西側3.5m8縞※両端0.25m削除、3.5m幅基準_x000D_
南側3m5縞※点字ブロックに合わせて施工_x000D_
東側3.5m8縞※両端0.25m削除、3.5m幅基準</t>
  </si>
  <si>
    <t>東側2.9m※既存の位置から0.2m西側へ移設（ほぼ消えた状態のため削除不要）_x000D_
北側3.5m</t>
  </si>
  <si>
    <t>西側　横断歩道左側外側線0.25m延長※横断歩道削除部分_x000D_
西側　横断歩道右側外側線0.25m延長※横断歩道削除部分_x000D_
東側　横断歩道右側外側線0.25m延長※横断歩道削除部分_x000D_
東側　横断歩道左側外側線0.25m延長※横断歩道削除部分</t>
  </si>
  <si>
    <t>(削)その他　線</t>
  </si>
  <si>
    <t>南側　左側外側線0.2m削除※横断歩道更新に伴うもの</t>
  </si>
  <si>
    <t>第20-1-0505</t>
  </si>
  <si>
    <t>広島市中区鶴見町8番北西角先（竹屋小学校北西交差点）</t>
  </si>
  <si>
    <t>東側3m1縞（北から1縞、他削除工事のみ）※両端0.5m削除、3m幅基準_x000D_
南側2.8m1縞（東から2縞）3m3縞（東から1、3、4縞）※西から1縞、他両端0.5m削除、3m幅_x000D_
西側3m5縞※両端1縞、他西端1m削除、3m幅基準_x000D_
北側3m4縞※西から1縞、他北端1m削除、3m幅基準</t>
  </si>
  <si>
    <t>西側4.9m※既存の停止線を削除し、1m東側へ移設_x000D_
北側3.8m※既存の停止線を削除し、1m南側へ移設</t>
  </si>
  <si>
    <t>東側　左側外側線0.5m延長※横断歩道削除部分_x000D_
東側　右側外側線0.5m延長※横断歩道削除部分_x000D_
南側　左外側線1.2m延長※横断歩道削除部分_x000D_
西側　左外側線1.9m延長※横断歩道削除部分_x000D_
西側　右側外側線1.9m延長※横断歩道削除部分_x000D_
北側　右側外側線1m延長※横断歩道削除部分</t>
  </si>
  <si>
    <t>第20-1-4132</t>
  </si>
  <si>
    <t>広島市中区富士見町2番21号先</t>
  </si>
  <si>
    <t>2.5m10縞※点字ブロックに合わせて施工</t>
  </si>
  <si>
    <t>西側2.8m_x000D_
東側2.8m</t>
  </si>
  <si>
    <t>第20-1-0703</t>
  </si>
  <si>
    <t>広島市中区宝町1番1号先交差点</t>
  </si>
  <si>
    <t>南側3m7縞※南端1m削除、3m幅基準（点字ブロックに合わせて施工）_x000D_
東側3m5縞（北から2〜6縞）※北から1縞更新不要</t>
  </si>
  <si>
    <t>南側5.3m※既存の停止線を削除し、1m北側へ移設_x000D_
東側2.9m_x000D_
西側2.9m</t>
  </si>
  <si>
    <t>南側　左外側線1m延長※横断歩道削除部分</t>
  </si>
  <si>
    <t>第20-1-5450</t>
  </si>
  <si>
    <t>広島市中区宝町1番20号先交差点（緩速車道）</t>
  </si>
  <si>
    <t>4m5縞（全更新）</t>
  </si>
  <si>
    <t>東側2.4m</t>
  </si>
  <si>
    <t>第20-1-1469</t>
  </si>
  <si>
    <t>広島市中区宝町3番北東角先交差点</t>
  </si>
  <si>
    <t>西側2m1縞（南から1縞）3m9縞（他9縞）※西端3m削除、3m幅基準</t>
  </si>
  <si>
    <t>西側2.7m※既存の停止線を削除し、3m東側へ移設</t>
  </si>
  <si>
    <t>南西側外側線6.6m延長※横断歩道削除部分、既存の外側線を接続する</t>
  </si>
  <si>
    <t>第20-1-1471</t>
  </si>
  <si>
    <t>広島市中区宝町5番北角先交差点</t>
  </si>
  <si>
    <t>南側1.5m1縞（東から1縞）2.6m1縞（東から5縞）3m6縞（他6縞）※北端1m削除、3m幅基準</t>
  </si>
  <si>
    <t>南側　近位※薄い部分を補修</t>
  </si>
  <si>
    <t>南側5m</t>
  </si>
  <si>
    <t>南西側外側線1m延長※横断歩道削除部分_x000D_
南東側外側線1m延長※横断歩道削除部分</t>
  </si>
  <si>
    <t>第12-1-1533</t>
  </si>
  <si>
    <t>広島市中区宝町6番27号先交差点</t>
  </si>
  <si>
    <t>西側　既存削除後縮小施工_x000D_
東側　縮小施工</t>
  </si>
  <si>
    <t>西側9.2m※西端15㎝削除し、30㎝幅で施工_x000D_
東側4.7m※東端15㎝削除し、30㎝幅で施工</t>
  </si>
  <si>
    <t>第20-1-1470</t>
  </si>
  <si>
    <t>広島市中区宝町7番20号先交差点</t>
  </si>
  <si>
    <t>南側2.3m2縞、3m3縞※既存の横断歩道を全て削除、道路幅員4.6mに合わせて施工（別途指示）_x000D_
西側3m5縞※両端2縞、他各縞西端1m削除、3m幅基準_x000D_
北側3m5縞※両端1縞、他北端1m削除、3m幅基準_x000D_
東側3m5縞※両端1縞、他東端1m削除、3m幅基準</t>
  </si>
  <si>
    <t>北側　近位_x000D_
北側　遠位_x000D_
東側　近位_x000D_
東側　遠位</t>
  </si>
  <si>
    <t>北側4.6m※既存の停止線を削除し、1m南側へ移設_x000D_
東側4.5m※既存の停止線を削除し、1m西側へ移設</t>
  </si>
  <si>
    <t>南側　左外側線1.4m延長※横断歩道削除部分_x000D_
南側　右外側線2m延長※横断歩道削除部分_x000D_
西側　左外側線1.2m延長※横断歩道削除部分_x000D_
西側　右外側線1.2m延長※横断歩道削除部分_x000D_
北側　左外側線0.7m延長※横断歩道削除部分_x000D_
北側　右外側線2.2m延長※横断歩道削除部分_x000D_
東側　左外側線1.7m延長※横断歩道削除部分_x000D_
東側　右外側線0.9m延長※横断歩道削除部分</t>
  </si>
  <si>
    <t>第20-1-1468</t>
  </si>
  <si>
    <t>広島市中区宝町7番北東角先（宝町7番北東交差点）</t>
  </si>
  <si>
    <t>南側3m6縞※西から1縞、他南端1m削除、3m幅基準_x000D_
西側2.7m1縞（南から2縞）3m4縞（南から3〜6縞）※両端1縞、他西端1m削除、3m幅基準_x000D_
北側3m6縞※北端1m削除、3m幅基準_x000D_
東側3m7縞※東端1m削除、3m幅基準</t>
  </si>
  <si>
    <t>南側5.5m※既存の停止線を削除し、1m北側へ移設_x000D_
東側5.1m※既存の停止線を削除し、1m西側へ移設</t>
  </si>
  <si>
    <t>南西側外側線9m延長※既存の外側線を接続する_x000D_
北西側外側線4.5m延長※既存の外側線を接続する_x000D_
東側　左外側線1m延長※横断歩道削除部分_x000D_
東側　右外側線1m延長※横断歩道削除部分</t>
  </si>
  <si>
    <t>広島東</t>
    <phoneticPr fontId="2"/>
  </si>
  <si>
    <t>広島市東区牛田東4丁目8番12号先交差点</t>
  </si>
  <si>
    <t>広島市東区若草町17番先</t>
  </si>
  <si>
    <t>全削除（一部摩耗）</t>
  </si>
  <si>
    <t>西側近</t>
  </si>
  <si>
    <t>西側　削除_x000D_
東側</t>
  </si>
  <si>
    <t>広島市東区若草町18番28号</t>
  </si>
  <si>
    <t>交差点内中央線連結</t>
  </si>
  <si>
    <t>広島市東区尾長西1丁目3番20号先交差点</t>
  </si>
  <si>
    <t>西側　縮小版施工_x000D_
東側</t>
  </si>
  <si>
    <t>261010073_x000D_
(第12-1-0053)</t>
  </si>
  <si>
    <t>東側</t>
  </si>
  <si>
    <t>南側　削除_x000D_
東側　削除（３ｍ下げる）_x000D_
北側 削除</t>
  </si>
  <si>
    <t>南側 削除_x000D_
東側削除（３ｍ下げる）_x000D_
北側削除</t>
  </si>
  <si>
    <t>第25-1-0176</t>
  </si>
  <si>
    <t>県道(広島中島線)</t>
  </si>
  <si>
    <t>（起点）広島市東区東蟹屋町4番8号先（東蟹屋町交差点）南西方30メートル地点
（終点）広島市東区東蟹屋町4番8号先（東蟹屋町交差点）</t>
  </si>
  <si>
    <t>(削)進行方向別（直進）　図示（白）</t>
  </si>
  <si>
    <t xml:space="preserve">南西側 第一車線直矢1個（削除）
</t>
  </si>
  <si>
    <t>第20-12-0711</t>
  </si>
  <si>
    <t>町道</t>
  </si>
  <si>
    <t>安芸郡府中町みくまり3丁目14番31号先交差点</t>
  </si>
  <si>
    <t>南側4ｍ８縞_x000D_
北側（東から1〜3縞施工）</t>
  </si>
  <si>
    <t>南側（摩耗部分のみ）</t>
  </si>
  <si>
    <t>第20-12-0488</t>
  </si>
  <si>
    <t>安芸郡府中町宮の町5丁目4番28号先（府中中学校東門前交差点）</t>
  </si>
  <si>
    <t>南側（更新箇所を署担当者確認）_x000D_
北西側（一部グレーチングあり）更新箇所署担当者確認_x000D_
北東側（西から1，5〜7縞更新）</t>
  </si>
  <si>
    <t>南側3m_x000D_
北西側（一部のみ更新）_x000D_
北東側全更新</t>
  </si>
  <si>
    <t>南側削除（削除部分は署担当者確認）</t>
  </si>
  <si>
    <t>第20-12-0100</t>
  </si>
  <si>
    <t>安芸郡府中町大須1丁目10番10号先（経免大橋西詰）</t>
  </si>
  <si>
    <t>3ｍ７縞（各縞両側0.5ｍ削除し3ｍ幅とする）</t>
  </si>
  <si>
    <t>北側3ｍ</t>
  </si>
  <si>
    <t>両端0.5ｍ７縞削除（一部摩耗）</t>
  </si>
  <si>
    <t>第20-1-5039</t>
  </si>
  <si>
    <t>県道</t>
  </si>
  <si>
    <t>広島市東区愛宕町2番14号先交差点</t>
  </si>
  <si>
    <t>東から1〜７縞3m，８,９縞2.4m，10，11縞1.5m</t>
  </si>
  <si>
    <t>北側　3ｍ</t>
  </si>
  <si>
    <t>広島市東区愛宕町3番北東角先</t>
  </si>
  <si>
    <t>北側横断歩道部分_x000D_
南側横断歩道部分</t>
  </si>
  <si>
    <t>第20-1-1053</t>
  </si>
  <si>
    <t>広島市東区愛宕町3番北東角先（愛宕町3番交差点）</t>
  </si>
  <si>
    <t>西側　4ｍ7縞</t>
  </si>
  <si>
    <t>西側　2.8ｍ</t>
  </si>
  <si>
    <t>北端と南端の計２縞を削除</t>
  </si>
  <si>
    <t>第12-1-0464</t>
  </si>
  <si>
    <t>広島市東区光ヶ丘7番23号先交差点</t>
  </si>
  <si>
    <t>北側止まれ（小）施工</t>
  </si>
  <si>
    <t>南側3.1ｍ（30ｃｍ幅で更新）_x000D_
北側2.9m(30cmで更新）</t>
  </si>
  <si>
    <t>「れ」を削除</t>
  </si>
  <si>
    <t>第20-1-3908</t>
  </si>
  <si>
    <t>広島市東区山根町8番25号先交差点</t>
  </si>
  <si>
    <t>4ｍ2縞（南側から2，3縞）</t>
  </si>
  <si>
    <t>第20-1-3875</t>
  </si>
  <si>
    <t>広島市東区若草町10番25号先交差点</t>
  </si>
  <si>
    <t>3ｍ7縞</t>
  </si>
  <si>
    <t>南側</t>
  </si>
  <si>
    <t>第20-1-2059</t>
  </si>
  <si>
    <t>広島市東区若草町14番北角先（若草町西交差点）</t>
  </si>
  <si>
    <t>南側3.8ｍ７縞</t>
  </si>
  <si>
    <t>第12-1-1724</t>
  </si>
  <si>
    <t>広島市東区曙1丁目2番28号先交差点</t>
  </si>
  <si>
    <t>北側2ｍ</t>
  </si>
  <si>
    <t>既存停止線のうち一部分を削除</t>
  </si>
  <si>
    <t>第20-1-0101</t>
  </si>
  <si>
    <t>広島市東区曙1丁目6番16号先（曙1丁目交差点）</t>
  </si>
  <si>
    <t>南側　4m7縞（施工位置は署担当者要確認）</t>
  </si>
  <si>
    <t>南側各縞1.2ｍ削除</t>
  </si>
  <si>
    <t>第20-1-2085</t>
  </si>
  <si>
    <t>広島市東区曙1丁目7番1号南東角先（曙2丁目交差点）</t>
  </si>
  <si>
    <t>南側　3ｍ4縞</t>
  </si>
  <si>
    <t>第18-1-0135</t>
  </si>
  <si>
    <t>広島市東区東蟹屋町4番8号先</t>
  </si>
  <si>
    <t>削除し2.5ｍ西（手前）へ移動</t>
  </si>
  <si>
    <t>第20-1-3766</t>
  </si>
  <si>
    <t>広島市東区東蟹屋町9番38号先（広島市東区役所東側）</t>
  </si>
  <si>
    <t>３ｍ９縞</t>
  </si>
  <si>
    <t>第20-1-0060</t>
  </si>
  <si>
    <t>広島市東区尾長西1丁目3番6号先（尾長西1丁目交差点）</t>
  </si>
  <si>
    <t>北側3.5ｍ8縞（各縞交差点側0.5ｍ削除し3.5ｍ幅とする。）_x000D_
東側　3ｍ12縞
（各縞交差点側1ｍ削除し３ｍ幅とする。北から3〜5縞を除く）</t>
  </si>
  <si>
    <t>東側（各縞交差点側１ｍ削除）_x000D_
北側（各縞交差点側0.5ｍ削除）</t>
  </si>
  <si>
    <t>広島西</t>
    <phoneticPr fontId="2"/>
  </si>
  <si>
    <t>第25-1-0147</t>
  </si>
  <si>
    <t>市道(広島南道路)</t>
  </si>
  <si>
    <t>（起点）広島市西区商工センター5丁目1番北東角先（商工センター5丁目1番交差点）南西方35メートル地点
（終点）広島市西区商工センター5丁目1番北東角先（商工センター5丁目1番交差点）</t>
  </si>
  <si>
    <t>進行方向別（右折）　図示（白）</t>
  </si>
  <si>
    <t>第四車線　右矢２個</t>
  </si>
  <si>
    <t>進行方向別（直進・左折）　図示（白）</t>
  </si>
  <si>
    <t>第一車線　直左矢２個</t>
  </si>
  <si>
    <t>進行方向別（直進）　図示（白）</t>
  </si>
  <si>
    <t>第二車線　直矢2個_x000D_
第三車線　直矢２個</t>
  </si>
  <si>
    <t>進路変更禁止　実線（黄）</t>
  </si>
  <si>
    <t>35ｍ３本</t>
  </si>
  <si>
    <t>第25-1-0148</t>
  </si>
  <si>
    <t>（起点）広島市西区商工センター5丁目1番北東角先（商工センター5丁目1番交差点）北東方30メートル地点
（終点）広島市西区商工センター5丁目1番北東角先（商工センター5丁目1番交差点）</t>
  </si>
  <si>
    <t>第一車線　直矢２個_x000D_
第二車線　直矢２個_x000D_
第三車線　直矢２個</t>
  </si>
  <si>
    <t>30ｍ3本</t>
  </si>
  <si>
    <t>第20-1-0406</t>
  </si>
  <si>
    <t>広島市西区観音新町1丁目17番18号先（三菱観音独身寮前交差点）</t>
  </si>
  <si>
    <t>西側　3ｍ5縞</t>
  </si>
  <si>
    <t>東側　2個_x000D_
西側　1個</t>
  </si>
  <si>
    <t>第20-1-1615</t>
  </si>
  <si>
    <t>広島市西区観音新町1丁目17番北東角先交差点</t>
  </si>
  <si>
    <t>北側　両端除く4ｍ6縞_x000D_
東側　両端除く4m2縞_x000D_
南側　4m4縞（西端から４縞）</t>
  </si>
  <si>
    <t>北側　3m_x000D_
西側　1.5m_x000D_
南側　3m</t>
  </si>
  <si>
    <t>第20-1-2000</t>
  </si>
  <si>
    <t>広島市西区観音新町1丁目20番南西角先交差点</t>
  </si>
  <si>
    <t>3ｍ7縞（東端から３ｍ）</t>
  </si>
  <si>
    <t>第20-1-1996</t>
  </si>
  <si>
    <t>広島市西区観音新町1丁目20番北東角先交差点</t>
  </si>
  <si>
    <t>南東側　3m6縞_x000D_
北東側　南西端から3ｍ4縞</t>
  </si>
  <si>
    <t>南東側　3m_x000D_
南西側　3m_x000D_
北東側　3ｍ</t>
  </si>
  <si>
    <t>第20-1-1997</t>
  </si>
  <si>
    <t>広島市西区観音新町1丁目29番南西角先交差点</t>
  </si>
  <si>
    <t>北側　3m5縞（北端から3ｍ）_x000D_
東側　北端除く4ｍ6縞</t>
  </si>
  <si>
    <t>北側　2個_x000D_
東側　2個_x000D_
西側　2個_x000D_
南側　2個</t>
  </si>
  <si>
    <t>南側　3ｍ_x000D_
西側　3m_x000D_
北側　3m_x000D_
東側　2.5ｍ</t>
  </si>
  <si>
    <t>第12-1-2609</t>
  </si>
  <si>
    <t>広島市西区観音新町1丁目4番8号先交差点</t>
  </si>
  <si>
    <t>既存削除後、縮小施工</t>
  </si>
  <si>
    <t>第20-1-1989</t>
  </si>
  <si>
    <t>広島市西区観音新町2丁目7番南西角先交差点</t>
  </si>
  <si>
    <t>南側　3m7縞_x000D_
東側　4m4縞（北から1．3〜5縞）</t>
  </si>
  <si>
    <t>南側　2個</t>
  </si>
  <si>
    <t>南側　3m_x000D_
東側　3m</t>
  </si>
  <si>
    <t>第12-1-0156</t>
  </si>
  <si>
    <t>広島市西区観音新町3丁目5番北西角先交差点</t>
  </si>
  <si>
    <t>第20-1-1999</t>
  </si>
  <si>
    <t>3ｍ6縞</t>
  </si>
  <si>
    <t>南北４個</t>
  </si>
  <si>
    <t>北側　3ｍ_x000D_
南側　３ｍ</t>
  </si>
  <si>
    <t>第20-1-3390</t>
  </si>
  <si>
    <t>広島市西区観音本町2丁目8番南西角先交差点</t>
  </si>
  <si>
    <t>西側　２個</t>
  </si>
  <si>
    <t>西側　2.3ｍ</t>
  </si>
  <si>
    <t>第12-1-4038</t>
  </si>
  <si>
    <t>広島市西区古江上1丁目597番地先交差点</t>
  </si>
  <si>
    <t>第20-1-1937</t>
  </si>
  <si>
    <t>広島市西区古江新町13番16号先交差点</t>
  </si>
  <si>
    <t>4m4縞</t>
  </si>
  <si>
    <t>南側　1個_x000D_
北側　2個</t>
  </si>
  <si>
    <t>南側　2.8ｍ</t>
  </si>
  <si>
    <t>広島市西区己斐上3丁目66番18号先</t>
  </si>
  <si>
    <t>己斐上3丁目66番18号先
残存する黄実線削除し、白白実線25ｍ_x000D_
己斐上3丁目44番先
残存する黄実線削除し、白白実線20ｍ</t>
  </si>
  <si>
    <t>第20-1-1945</t>
  </si>
  <si>
    <t>広島市西区己斐上4丁目10番17号先交差点</t>
  </si>
  <si>
    <t>北東側　3ｍ5縞（北東端から3ｍ）_x000D_
南東側　3ｍ10縞（南東端から3ｍ）</t>
  </si>
  <si>
    <t>南東側　2個_x000D_
南西側　2個</t>
  </si>
  <si>
    <t>北東側　3m_x000D_
南西側　3m</t>
  </si>
  <si>
    <t>北東側　1ｍ（南西端の施工なし部分）</t>
  </si>
  <si>
    <t>第9-7-0101</t>
  </si>
  <si>
    <t>広島市西区己斐上4丁目16番16号先から同区己斐大迫2丁目21番1号先までの間</t>
  </si>
  <si>
    <t>はみ出し通行禁止　実線（黄）</t>
  </si>
  <si>
    <t>己斐大迫1丁目10番南西角先から同町10番北東角先まで
の150ｍ_x000D_
己斐大迫2丁目36番南西角先から国迫団地中交差点までの160ｍ</t>
  </si>
  <si>
    <t>第20-1-2535</t>
  </si>
  <si>
    <t>広島市西区己斐上4丁目32番2号先</t>
  </si>
  <si>
    <t>3m5縞</t>
  </si>
  <si>
    <t>南側　2.5ｍ_x000D_
北側　2.5ｍ</t>
  </si>
  <si>
    <t>第20-1-2919</t>
  </si>
  <si>
    <t>広島市西区己斐上4丁目4番27号先交差点</t>
  </si>
  <si>
    <t>南側　3ｍ_x000D_
北側　3ｍ</t>
  </si>
  <si>
    <t>第20-1-2979</t>
  </si>
  <si>
    <t>広島市西区己斐上5丁目706番地先（日生公園南東角交差点）</t>
  </si>
  <si>
    <t>3ｍ8縞</t>
  </si>
  <si>
    <t>北側　3ｍ_x000D_
南側　3ｍ</t>
  </si>
  <si>
    <t>第20-1-4861</t>
  </si>
  <si>
    <t>広島市西区己斐上5丁目930番地1南西方10メートル先</t>
  </si>
  <si>
    <t>3ｍ5縞</t>
  </si>
  <si>
    <t>東側　2個_x000D_
西側　2個</t>
  </si>
  <si>
    <t>東側　2.7ｍ_x000D_
西側　2.7ｍ</t>
  </si>
  <si>
    <t>第20-1-2854</t>
  </si>
  <si>
    <t>広島市西区己斐大迫1丁目16番1号先（安平宣慶方前交差点）</t>
  </si>
  <si>
    <t>西側　3ｍ</t>
  </si>
  <si>
    <t>第20-1-2904</t>
  </si>
  <si>
    <t>広島市西区己斐大迫2丁目14番先（国迫団地口交差点）</t>
  </si>
  <si>
    <t>東側　3ｍ7縞（東端から3ｍ）_x000D_
南側　4ｍ6縞、3ｍ3縞</t>
  </si>
  <si>
    <t>東側　3ｍ_x000D_
南側　3m_x000D_
北側　4ｍ</t>
  </si>
  <si>
    <t>第20-1-1595</t>
  </si>
  <si>
    <t>広島市西区庚午中1丁目15番1号先（庚午小学校北東角交差点）</t>
  </si>
  <si>
    <t>北西側　3ｍ4縞</t>
  </si>
  <si>
    <t>北西側　3.5ｍ_x000D_
南東側　２ｍ</t>
  </si>
  <si>
    <t>第12-1-2591</t>
  </si>
  <si>
    <t>広島市西区庚午中1丁目15番1号先交差点</t>
  </si>
  <si>
    <t>南東側　既存削除後、縮小施工</t>
  </si>
  <si>
    <t>第12-1-0333</t>
  </si>
  <si>
    <t>広島市西区庚午中1丁目5番北西角先交差点</t>
  </si>
  <si>
    <t>標準版で施工</t>
  </si>
  <si>
    <t>45ｃｍ幅で施工</t>
  </si>
  <si>
    <t>第20-1-5002</t>
  </si>
  <si>
    <t>広島市西区庚午中1丁目7番北東角先交差点</t>
  </si>
  <si>
    <t>西側　２個_x000D_
東側　１個</t>
  </si>
  <si>
    <t>西側　2.2ｍ</t>
  </si>
  <si>
    <t>第20-1-1599</t>
  </si>
  <si>
    <t>広島市西区庚午中2丁目10番21号先交差点</t>
  </si>
  <si>
    <t>既存削除後、白黒逆転させ3ｍ4縞</t>
  </si>
  <si>
    <t>南北　路側線4ｍ2本</t>
  </si>
  <si>
    <t>第20-1-1124</t>
  </si>
  <si>
    <t>広島市西区庚午中2丁目6番13号先（めぐみ幼稚園正門前交差点）</t>
  </si>
  <si>
    <t>南東北西各２個</t>
  </si>
  <si>
    <t>北西側　2.5ｍ_x000D_
南東側　2.5ｍ</t>
  </si>
  <si>
    <t>第20-1-4054</t>
  </si>
  <si>
    <t>広島市西区庚午中3丁目1番1号先交差点</t>
  </si>
  <si>
    <t>3ｍ5縞、2.5ｍ1縞</t>
  </si>
  <si>
    <t>北側　2個</t>
  </si>
  <si>
    <t>西側　2.5ｍ</t>
  </si>
  <si>
    <t>第12-1-0105</t>
  </si>
  <si>
    <t>広島市西区庚午中3丁目2番36号先交差点</t>
  </si>
  <si>
    <t>第12-1-0107</t>
  </si>
  <si>
    <t>広島市西区庚午中3丁目3番36号先交差点</t>
  </si>
  <si>
    <t>第12-1-1545</t>
  </si>
  <si>
    <t>広島市西区庚午中3丁目7番18号先交差点</t>
  </si>
  <si>
    <t>標準版施工</t>
  </si>
  <si>
    <t>第20-1-4053</t>
  </si>
  <si>
    <t>広島市西区庚午中3丁目7番1号先交差点</t>
  </si>
  <si>
    <t>北端から3ｍ6縞</t>
  </si>
  <si>
    <t>第20-1-1925</t>
  </si>
  <si>
    <t>広島市西区庚午中4丁目17番北東角先交差点</t>
  </si>
  <si>
    <t>4ｍ2縞（西端から２縞）</t>
  </si>
  <si>
    <t>南側　2ｍ</t>
  </si>
  <si>
    <t>第20-1-1913</t>
  </si>
  <si>
    <t>広島市西区庚午北1丁目15番30号先（伊藤弘子方前交差点）</t>
  </si>
  <si>
    <t>4ｍ4縞、南西端2ｍ1縞</t>
  </si>
  <si>
    <t>北西側　1個</t>
  </si>
  <si>
    <t>南東側　4ｍ</t>
  </si>
  <si>
    <t>第20-1-4720</t>
  </si>
  <si>
    <t>広島市西区庚午北1丁目22番13号先交差点</t>
  </si>
  <si>
    <t>北西側　3ｍ5縞（車道部分のみ）_x000D_
南西側　3ｍ4縞</t>
  </si>
  <si>
    <t>北西側　２個_x000D_
南西側　2個</t>
  </si>
  <si>
    <t>北西側　2.3ｍ_x000D_
南西側　5ｍ_x000D_
南東側　2.5ｍ</t>
  </si>
  <si>
    <t>第20-1-1914</t>
  </si>
  <si>
    <t>広島市西区庚午北1丁目24番11号先交差点</t>
  </si>
  <si>
    <t>南東側　既存削除後、白黒逆転させ3ｍ5縞_x000D_
南西側　3ｍ3縞（北西から３縞）_x000D_
3ｍ2縞（北西から2，4縞）</t>
  </si>
  <si>
    <t>北東　近_x000D_
北東側　遠</t>
  </si>
  <si>
    <t>南東側　2.8ｍ_x000D_
北東側　2.5ｍ_x000D_
北西側　2.5ｍ</t>
  </si>
  <si>
    <t>第12-1-1004</t>
  </si>
  <si>
    <t>広島市西区庚午北1丁目24番南角先交差点</t>
  </si>
  <si>
    <t>南東側　標準版で施工_x000D_
北西側　標準版で施工</t>
  </si>
  <si>
    <t>第12-1-1823</t>
  </si>
  <si>
    <t>広島市西区庚午北2丁目12番北東角先交差点</t>
  </si>
  <si>
    <t>第12-1-1827</t>
  </si>
  <si>
    <t>広島市西区庚午北2丁目17番北角先交差点</t>
  </si>
  <si>
    <t>南東側　既存削除後、縮小施工_x000D_
北西側　既存削除後、縮小施工</t>
  </si>
  <si>
    <t>第20-1-4816</t>
  </si>
  <si>
    <t>3ｍ4縞</t>
  </si>
  <si>
    <t>南東側　2.5ｍ_x000D_
北西側　2.5ｍ</t>
  </si>
  <si>
    <t>第20-1-1614</t>
  </si>
  <si>
    <t>広島市西区庚午北2丁目20番西角先交差点</t>
  </si>
  <si>
    <t>4ｍ5縞</t>
  </si>
  <si>
    <t>第20-1-1613</t>
  </si>
  <si>
    <t>広島市西区庚午北3丁目2番北東角先交差点</t>
  </si>
  <si>
    <t>南東側　4ｍ6縞</t>
  </si>
  <si>
    <t>北西　近_x000D_
北西　遠_x000D_
南東側　1個</t>
  </si>
  <si>
    <t>南東側　2.8ｍ_x000D_
北西側　2.5ｍ</t>
  </si>
  <si>
    <t>広島市西区庚午北１丁目２４番１１号</t>
  </si>
  <si>
    <t>外側線_x000D_
外側線</t>
  </si>
  <si>
    <t>第12-1-1881</t>
  </si>
  <si>
    <t>広島市西区草津東1丁目1番南東角先交差点</t>
  </si>
  <si>
    <t>南北標準版施工</t>
  </si>
  <si>
    <t>南側　2m_x000D_
北側　2m</t>
  </si>
  <si>
    <t>第12-1-0882</t>
  </si>
  <si>
    <t>広島市西区都町21番南西角先交差点</t>
  </si>
  <si>
    <t>標準版更新</t>
  </si>
  <si>
    <t>第27-1-0020</t>
  </si>
  <si>
    <t>広島市西区南観音3丁目5番東側先（旭橋入口バス停前）</t>
  </si>
  <si>
    <t>停止禁止部分　枠　実線（白）</t>
  </si>
  <si>
    <t>その他　文字</t>
  </si>
  <si>
    <t>「路線バスを除く」</t>
  </si>
  <si>
    <t>第20-1-1358</t>
  </si>
  <si>
    <t>広島市西区南観音6丁目7番南西角先交差点</t>
  </si>
  <si>
    <t>第20-1-1357</t>
  </si>
  <si>
    <t>広島市西区南観音7丁目12番北東角先交差点</t>
  </si>
  <si>
    <t>東側　3ｍ6縞_x000D_
北側　3ｍ4縞</t>
  </si>
  <si>
    <t>西側　2個</t>
  </si>
  <si>
    <t>東側　2.8ｍ_x000D_
南側　2.3ｍ_x000D_
西側　2.7ｍ</t>
  </si>
  <si>
    <t>第20-1-1356</t>
  </si>
  <si>
    <t>広島市西区南観音7丁目9番北東角先交差点</t>
  </si>
  <si>
    <t>3ｍ6縞（西端から３ｍ）</t>
  </si>
  <si>
    <t>東側　3ｍ</t>
  </si>
  <si>
    <t>第12-1-1048</t>
  </si>
  <si>
    <t>広島市西区南観音町18番北西角先交差点</t>
  </si>
  <si>
    <t>東側　縮小版施工_x000D_
西側　「れ」のみ標準版施工</t>
  </si>
  <si>
    <t>東側　2.5ｍ_x000D_
西側　2.5ｍ</t>
  </si>
  <si>
    <t>第20-1-3340</t>
  </si>
  <si>
    <t>広島市西区鈴が峰町17番先（鈴が峰第4住宅14号棟南西角交差点）</t>
  </si>
  <si>
    <t>北側　3ｍ4縞、東端の縞の外側線より外側の部分を削除_x000D_
東側　3ｍ5縞_x000D_
南側　3ｍ5縞　東端の縞の外側線より外側の部分を削除</t>
  </si>
  <si>
    <t>南側　近_x000D_
南側　遠_x000D_
東側　近_x000D_
東側　遠</t>
  </si>
  <si>
    <t>南側　2.3ｍ_x000D_
北側　2.3ｍ_x000D_
東側　2.5ｍ</t>
  </si>
  <si>
    <t>広島市西区鈴が峰町17番南西角先交差点</t>
  </si>
  <si>
    <t>広島市中区昭和町ほか道路標示工事</t>
    <rPh sb="10" eb="16">
      <t>ドウロヒョウジコウジ</t>
    </rPh>
    <phoneticPr fontId="2"/>
  </si>
  <si>
    <t>　　　 塗装工</t>
    <phoneticPr fontId="2"/>
  </si>
  <si>
    <t>　　　 別添のとおり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</si>
</sst>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¥&quot;#,##0_);\(&quot;¥&quot;#,##0\)"/>
    <numFmt numFmtId="176" formatCode="#,##0_ "/>
    <numFmt numFmtId="177" formatCode="0_);[Red]\(0\)"/>
    <numFmt numFmtId="178" formatCode="#,##0.00_ "/>
    <numFmt numFmtId="179" formatCode="#,##0.0_ "/>
    <numFmt numFmtId="180" formatCode="0_ "/>
    <numFmt numFmtId="181" formatCode="#,##0_);[Red]\(#,##0\)"/>
    <numFmt numFmtId="182" formatCode="[$-411]ggge&quot;年&quot;m&quot;月&quot;d&quot;日&quot;;@"/>
    <numFmt numFmtId="183" formatCode="#,##0&quot;－&quot;"/>
    <numFmt numFmtId="184" formatCode="&quot;第&quot;0&quot;回&quot;"/>
    <numFmt numFmtId="185" formatCode="&quot;W=&quot;0&quot;cm&quot;"/>
    <numFmt numFmtId="186" formatCode="&quot;W=&quot;@&quot;cm&quot;"/>
    <numFmt numFmtId="187" formatCode="#,##0.0_);[Red]\(#,##0.0\)"/>
    <numFmt numFmtId="188" formatCode="\(@\)"/>
    <numFmt numFmtId="189" formatCode="\№####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24"/>
      <name val="ＭＳ Ｐ明朝"/>
      <family val="1"/>
      <charset val="128"/>
    </font>
    <font>
      <sz val="16"/>
      <color indexed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indexed="10"/>
      <name val="ＭＳ 明朝"/>
      <family val="1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3" fillId="0" borderId="0"/>
    <xf numFmtId="0" fontId="17" fillId="0" borderId="0"/>
    <xf numFmtId="0" fontId="17" fillId="0" borderId="0"/>
    <xf numFmtId="5" fontId="17" fillId="0" borderId="0" applyFill="0" applyBorder="0" applyProtection="0"/>
    <xf numFmtId="0" fontId="14" fillId="0" borderId="1"/>
    <xf numFmtId="49" fontId="20" fillId="0" borderId="0"/>
    <xf numFmtId="0" fontId="17" fillId="0" borderId="2"/>
    <xf numFmtId="0" fontId="21" fillId="0" borderId="0"/>
    <xf numFmtId="179" fontId="17" fillId="2" borderId="0" applyNumberFormat="0" applyFont="0" applyBorder="0" applyAlignment="0" applyProtection="0">
      <alignment shrinkToFit="1"/>
    </xf>
    <xf numFmtId="58" fontId="17" fillId="0" borderId="0">
      <alignment shrinkToFit="1"/>
    </xf>
    <xf numFmtId="0" fontId="1" fillId="0" borderId="0"/>
    <xf numFmtId="0" fontId="13" fillId="0" borderId="0">
      <alignment vertical="center"/>
    </xf>
    <xf numFmtId="0" fontId="1" fillId="0" borderId="0"/>
    <xf numFmtId="0" fontId="4" fillId="0" borderId="0"/>
  </cellStyleXfs>
  <cellXfs count="309">
    <xf numFmtId="0" fontId="0" fillId="0" borderId="0" xfId="0"/>
    <xf numFmtId="0" fontId="8" fillId="0" borderId="0" xfId="0" applyFont="1"/>
    <xf numFmtId="0" fontId="8" fillId="0" borderId="3" xfId="0" applyFont="1" applyBorder="1"/>
    <xf numFmtId="0" fontId="8" fillId="0" borderId="4" xfId="0" applyFont="1" applyBorder="1"/>
    <xf numFmtId="0" fontId="8" fillId="0" borderId="0" xfId="0" applyFont="1" applyBorder="1"/>
    <xf numFmtId="0" fontId="8" fillId="0" borderId="5" xfId="0" applyFont="1" applyBorder="1"/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0" xfId="0" applyFont="1" applyAlignment="1">
      <alignment horizontal="left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176" fontId="12" fillId="0" borderId="0" xfId="0" applyNumberFormat="1" applyFont="1" applyAlignment="1">
      <alignment vertical="center" shrinkToFit="1"/>
    </xf>
    <xf numFmtId="0" fontId="8" fillId="0" borderId="9" xfId="0" applyFont="1" applyBorder="1" applyAlignment="1">
      <alignment vertical="center"/>
    </xf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7" fillId="0" borderId="15" xfId="0" applyFont="1" applyBorder="1" applyAlignment="1">
      <alignment vertical="center"/>
    </xf>
    <xf numFmtId="0" fontId="5" fillId="0" borderId="16" xfId="0" applyFont="1" applyBorder="1" applyAlignment="1">
      <alignment horizontal="left" vertical="center" shrinkToFit="1"/>
    </xf>
    <xf numFmtId="0" fontId="5" fillId="0" borderId="17" xfId="0" applyFont="1" applyBorder="1" applyAlignment="1">
      <alignment horizontal="left" vertical="center" shrinkToFit="1"/>
    </xf>
    <xf numFmtId="0" fontId="8" fillId="0" borderId="5" xfId="0" applyFont="1" applyBorder="1" applyAlignment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183" fontId="6" fillId="0" borderId="10" xfId="0" applyNumberFormat="1" applyFont="1" applyBorder="1" applyAlignment="1">
      <alignment vertical="center"/>
    </xf>
    <xf numFmtId="183" fontId="8" fillId="0" borderId="10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Alignment="1">
      <alignment horizontal="left"/>
    </xf>
    <xf numFmtId="0" fontId="0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Border="1" applyAlignment="1"/>
    <xf numFmtId="0" fontId="17" fillId="0" borderId="0" xfId="0" applyFont="1"/>
    <xf numFmtId="0" fontId="0" fillId="0" borderId="0" xfId="0" applyFont="1" applyFill="1" applyBorder="1" applyAlignment="1">
      <alignment horizontal="right" vertical="center"/>
    </xf>
    <xf numFmtId="182" fontId="0" fillId="0" borderId="0" xfId="0" applyNumberFormat="1" applyFill="1" applyBorder="1" applyAlignment="1">
      <alignment vertical="center"/>
    </xf>
    <xf numFmtId="179" fontId="0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Border="1"/>
    <xf numFmtId="182" fontId="0" fillId="0" borderId="0" xfId="0" applyNumberFormat="1" applyFill="1" applyBorder="1" applyAlignment="1">
      <alignment horizontal="left" vertical="center"/>
    </xf>
    <xf numFmtId="5" fontId="17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0" xfId="0" applyNumberFormat="1" applyFont="1" applyFill="1" applyBorder="1" applyAlignment="1">
      <alignment horizontal="center" vertical="center" shrinkToFit="1"/>
    </xf>
    <xf numFmtId="179" fontId="17" fillId="0" borderId="0" xfId="0" applyNumberFormat="1" applyFont="1" applyFill="1" applyBorder="1" applyAlignment="1">
      <alignment horizontal="right" vertical="center" shrinkToFit="1"/>
    </xf>
    <xf numFmtId="184" fontId="0" fillId="0" borderId="0" xfId="0" applyNumberFormat="1" applyFont="1" applyFill="1" applyBorder="1" applyAlignment="1">
      <alignment horizontal="left" vertical="center" shrinkToFit="1"/>
    </xf>
    <xf numFmtId="5" fontId="17" fillId="0" borderId="0" xfId="0" applyNumberFormat="1" applyFont="1" applyFill="1" applyBorder="1" applyAlignment="1">
      <alignment horizontal="left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19" xfId="0" applyNumberFormat="1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 shrinkToFit="1"/>
    </xf>
    <xf numFmtId="179" fontId="17" fillId="0" borderId="19" xfId="0" applyNumberFormat="1" applyFont="1" applyFill="1" applyBorder="1" applyAlignment="1">
      <alignment horizontal="center" vertical="center" wrapText="1"/>
    </xf>
    <xf numFmtId="5" fontId="17" fillId="0" borderId="19" xfId="0" applyNumberFormat="1" applyFont="1" applyFill="1" applyBorder="1" applyAlignment="1">
      <alignment horizontal="center" vertical="center" shrinkToFit="1"/>
    </xf>
    <xf numFmtId="5" fontId="17" fillId="0" borderId="20" xfId="0" applyNumberFormat="1" applyFont="1" applyFill="1" applyBorder="1" applyAlignment="1">
      <alignment horizontal="center" vertical="center" shrinkToFit="1"/>
    </xf>
    <xf numFmtId="5" fontId="17" fillId="0" borderId="0" xfId="0" applyNumberFormat="1" applyFont="1"/>
    <xf numFmtId="0" fontId="17" fillId="0" borderId="21" xfId="0" applyFont="1" applyFill="1" applyBorder="1" applyAlignment="1">
      <alignment vertical="center" wrapText="1" shrinkToFit="1"/>
    </xf>
    <xf numFmtId="185" fontId="17" fillId="0" borderId="22" xfId="0" applyNumberFormat="1" applyFont="1" applyFill="1" applyBorder="1" applyAlignment="1">
      <alignment horizontal="left" vertical="center" wrapText="1" shrinkToFit="1"/>
    </xf>
    <xf numFmtId="0" fontId="17" fillId="0" borderId="22" xfId="0" applyFont="1" applyFill="1" applyBorder="1" applyAlignment="1">
      <alignment vertical="center" wrapText="1" shrinkToFit="1"/>
    </xf>
    <xf numFmtId="0" fontId="17" fillId="0" borderId="22" xfId="0" applyNumberFormat="1" applyFont="1" applyFill="1" applyBorder="1" applyAlignment="1">
      <alignment vertical="center" wrapText="1" shrinkToFit="1"/>
    </xf>
    <xf numFmtId="5" fontId="17" fillId="0" borderId="23" xfId="0" applyNumberFormat="1" applyFont="1" applyFill="1" applyBorder="1" applyAlignment="1">
      <alignment vertical="center" wrapText="1" shrinkToFit="1"/>
    </xf>
    <xf numFmtId="0" fontId="17" fillId="0" borderId="0" xfId="0" applyFont="1" applyAlignment="1">
      <alignment vertical="center" wrapText="1"/>
    </xf>
    <xf numFmtId="0" fontId="17" fillId="0" borderId="24" xfId="9" applyNumberFormat="1" applyFont="1" applyFill="1" applyBorder="1" applyAlignment="1">
      <alignment vertical="center" wrapText="1" shrinkToFit="1"/>
    </xf>
    <xf numFmtId="185" fontId="17" fillId="0" borderId="25" xfId="9" applyNumberFormat="1" applyFont="1" applyFill="1" applyBorder="1" applyAlignment="1">
      <alignment horizontal="left" vertical="center" wrapText="1" shrinkToFit="1"/>
    </xf>
    <xf numFmtId="0" fontId="17" fillId="0" borderId="25" xfId="9" applyNumberFormat="1" applyFont="1" applyFill="1" applyBorder="1" applyAlignment="1">
      <alignment vertical="center" wrapText="1" shrinkToFit="1"/>
    </xf>
    <xf numFmtId="0" fontId="17" fillId="0" borderId="0" xfId="0" applyFont="1" applyAlignment="1">
      <alignment vertical="center"/>
    </xf>
    <xf numFmtId="0" fontId="17" fillId="0" borderId="22" xfId="0" applyNumberFormat="1" applyFont="1" applyFill="1" applyBorder="1" applyAlignment="1">
      <alignment horizontal="center" vertical="center" shrinkToFit="1"/>
    </xf>
    <xf numFmtId="0" fontId="17" fillId="0" borderId="27" xfId="0" applyNumberFormat="1" applyFont="1" applyFill="1" applyBorder="1" applyAlignment="1">
      <alignment horizontal="center" vertical="center" shrinkToFit="1"/>
    </xf>
    <xf numFmtId="5" fontId="17" fillId="0" borderId="0" xfId="0" applyNumberFormat="1" applyFont="1" applyAlignment="1">
      <alignment shrinkToFit="1"/>
    </xf>
    <xf numFmtId="0" fontId="17" fillId="0" borderId="0" xfId="0" applyFont="1" applyAlignment="1">
      <alignment shrinkToFit="1"/>
    </xf>
    <xf numFmtId="186" fontId="17" fillId="0" borderId="0" xfId="0" applyNumberFormat="1" applyFont="1" applyAlignment="1">
      <alignment shrinkToFit="1"/>
    </xf>
    <xf numFmtId="0" fontId="17" fillId="0" borderId="0" xfId="0" applyNumberFormat="1" applyFont="1" applyAlignment="1">
      <alignment shrinkToFit="1"/>
    </xf>
    <xf numFmtId="179" fontId="17" fillId="0" borderId="0" xfId="0" applyNumberFormat="1" applyFont="1" applyAlignment="1">
      <alignment shrinkToFit="1"/>
    </xf>
    <xf numFmtId="5" fontId="17" fillId="0" borderId="0" xfId="0" applyNumberFormat="1" applyFont="1" applyAlignment="1">
      <alignment horizontal="right" shrinkToFit="1"/>
    </xf>
    <xf numFmtId="0" fontId="0" fillId="0" borderId="0" xfId="0" applyNumberFormat="1" applyFont="1" applyFill="1" applyBorder="1" applyAlignment="1">
      <alignment vertical="center"/>
    </xf>
    <xf numFmtId="5" fontId="17" fillId="0" borderId="0" xfId="0" applyNumberFormat="1" applyFont="1" applyFill="1" applyBorder="1" applyAlignment="1">
      <alignment vertical="center"/>
    </xf>
    <xf numFmtId="187" fontId="17" fillId="0" borderId="0" xfId="0" applyNumberFormat="1" applyFont="1" applyAlignment="1">
      <alignment shrinkToFit="1"/>
    </xf>
    <xf numFmtId="58" fontId="17" fillId="0" borderId="0" xfId="10" applyFont="1" applyAlignment="1">
      <alignment shrinkToFit="1"/>
    </xf>
    <xf numFmtId="187" fontId="17" fillId="0" borderId="33" xfId="0" applyNumberFormat="1" applyFont="1" applyFill="1" applyBorder="1" applyAlignment="1">
      <alignment horizontal="center" vertical="center" wrapText="1"/>
    </xf>
    <xf numFmtId="187" fontId="17" fillId="0" borderId="27" xfId="0" applyNumberFormat="1" applyFont="1" applyFill="1" applyBorder="1" applyAlignment="1">
      <alignment horizontal="center" vertical="center" wrapText="1"/>
    </xf>
    <xf numFmtId="187" fontId="17" fillId="0" borderId="34" xfId="0" applyNumberFormat="1" applyFont="1" applyFill="1" applyBorder="1" applyAlignment="1">
      <alignment horizontal="center" vertical="center" wrapText="1"/>
    </xf>
    <xf numFmtId="187" fontId="17" fillId="0" borderId="35" xfId="0" applyNumberFormat="1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vertical="center" wrapText="1"/>
    </xf>
    <xf numFmtId="185" fontId="17" fillId="0" borderId="27" xfId="0" applyNumberFormat="1" applyFont="1" applyFill="1" applyBorder="1" applyAlignment="1">
      <alignment horizontal="left" vertical="center" wrapText="1"/>
    </xf>
    <xf numFmtId="0" fontId="17" fillId="0" borderId="27" xfId="0" applyNumberFormat="1" applyFont="1" applyFill="1" applyBorder="1" applyAlignment="1">
      <alignment vertical="center" wrapText="1"/>
    </xf>
    <xf numFmtId="0" fontId="17" fillId="0" borderId="27" xfId="0" applyFont="1" applyFill="1" applyBorder="1" applyAlignment="1">
      <alignment vertical="center" wrapText="1"/>
    </xf>
    <xf numFmtId="58" fontId="17" fillId="0" borderId="36" xfId="10" applyFont="1" applyFill="1" applyBorder="1" applyAlignment="1">
      <alignment vertical="center" shrinkToFit="1"/>
    </xf>
    <xf numFmtId="0" fontId="17" fillId="0" borderId="37" xfId="0" applyNumberFormat="1" applyFont="1" applyFill="1" applyBorder="1" applyAlignment="1">
      <alignment vertical="center" shrinkToFit="1"/>
    </xf>
    <xf numFmtId="0" fontId="17" fillId="0" borderId="37" xfId="0" applyFont="1" applyFill="1" applyBorder="1" applyAlignment="1">
      <alignment vertical="center" shrinkToFit="1"/>
    </xf>
    <xf numFmtId="181" fontId="17" fillId="0" borderId="18" xfId="0" applyNumberFormat="1" applyFont="1" applyFill="1" applyBorder="1" applyAlignment="1">
      <alignment vertical="center" shrinkToFit="1"/>
    </xf>
    <xf numFmtId="181" fontId="17" fillId="0" borderId="19" xfId="0" applyNumberFormat="1" applyFont="1" applyFill="1" applyBorder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17" fillId="0" borderId="0" xfId="0" applyFont="1" applyBorder="1" applyAlignment="1">
      <alignment shrinkToFit="1"/>
    </xf>
    <xf numFmtId="0" fontId="17" fillId="0" borderId="0" xfId="9" applyNumberFormat="1" applyFont="1" applyFill="1" applyAlignment="1">
      <alignment shrinkToFit="1"/>
    </xf>
    <xf numFmtId="0" fontId="0" fillId="0" borderId="0" xfId="0" applyBorder="1" applyAlignment="1">
      <alignment shrinkToFit="1"/>
    </xf>
    <xf numFmtId="187" fontId="17" fillId="0" borderId="0" xfId="9" applyNumberFormat="1" applyFont="1" applyFill="1" applyAlignment="1">
      <alignment shrinkToFit="1"/>
    </xf>
    <xf numFmtId="0" fontId="17" fillId="0" borderId="0" xfId="7" applyFont="1" applyBorder="1" applyAlignment="1">
      <alignment shrinkToFit="1"/>
    </xf>
    <xf numFmtId="0" fontId="0" fillId="0" borderId="0" xfId="0" applyAlignment="1">
      <alignment shrinkToFit="1"/>
    </xf>
    <xf numFmtId="0" fontId="0" fillId="0" borderId="0" xfId="0" applyNumberFormat="1" applyAlignment="1">
      <alignment shrinkToFit="1"/>
    </xf>
    <xf numFmtId="0" fontId="18" fillId="0" borderId="0" xfId="12" applyFont="1">
      <alignment vertical="center"/>
    </xf>
    <xf numFmtId="0" fontId="13" fillId="0" borderId="0" xfId="12">
      <alignment vertical="center"/>
    </xf>
    <xf numFmtId="0" fontId="13" fillId="0" borderId="0" xfId="12" applyAlignment="1">
      <alignment vertical="center" wrapText="1"/>
    </xf>
    <xf numFmtId="0" fontId="18" fillId="0" borderId="0" xfId="12" applyFont="1" applyAlignment="1">
      <alignment horizontal="right" vertical="center" wrapText="1"/>
    </xf>
    <xf numFmtId="0" fontId="13" fillId="0" borderId="28" xfId="12" applyBorder="1" applyAlignment="1">
      <alignment horizontal="center" vertical="center" wrapText="1"/>
    </xf>
    <xf numFmtId="0" fontId="13" fillId="0" borderId="38" xfId="12" applyBorder="1" applyAlignment="1">
      <alignment horizontal="center" vertical="center" wrapText="1"/>
    </xf>
    <xf numFmtId="0" fontId="13" fillId="0" borderId="39" xfId="12" applyBorder="1" applyAlignment="1">
      <alignment horizontal="center" vertical="center"/>
    </xf>
    <xf numFmtId="0" fontId="13" fillId="0" borderId="40" xfId="12" applyBorder="1" applyAlignment="1">
      <alignment vertical="center"/>
    </xf>
    <xf numFmtId="0" fontId="13" fillId="0" borderId="3" xfId="12" applyBorder="1" applyAlignment="1">
      <alignment horizontal="center" vertical="center" wrapText="1"/>
    </xf>
    <xf numFmtId="0" fontId="13" fillId="0" borderId="41" xfId="12" applyBorder="1" applyAlignment="1">
      <alignment horizontal="center" vertical="center" wrapText="1"/>
    </xf>
    <xf numFmtId="0" fontId="13" fillId="0" borderId="42" xfId="12" applyBorder="1" applyAlignment="1">
      <alignment horizontal="center" vertical="center" wrapText="1"/>
    </xf>
    <xf numFmtId="188" fontId="13" fillId="0" borderId="43" xfId="12" applyNumberFormat="1" applyBorder="1" applyAlignment="1">
      <alignment horizontal="center" vertical="center" wrapText="1"/>
    </xf>
    <xf numFmtId="188" fontId="13" fillId="0" borderId="44" xfId="12" applyNumberFormat="1" applyBorder="1" applyAlignment="1">
      <alignment horizontal="center" vertical="center" wrapText="1"/>
    </xf>
    <xf numFmtId="0" fontId="13" fillId="0" borderId="29" xfId="12" applyBorder="1" applyAlignment="1">
      <alignment vertical="center" wrapText="1"/>
    </xf>
    <xf numFmtId="0" fontId="13" fillId="0" borderId="30" xfId="12" applyBorder="1" applyAlignment="1">
      <alignment horizontal="center" vertical="center" wrapText="1"/>
    </xf>
    <xf numFmtId="0" fontId="13" fillId="0" borderId="31" xfId="12" applyBorder="1" applyAlignment="1">
      <alignment vertical="center" wrapText="1"/>
    </xf>
    <xf numFmtId="0" fontId="13" fillId="0" borderId="45" xfId="12" applyBorder="1" applyAlignment="1">
      <alignment vertical="center" wrapText="1"/>
    </xf>
    <xf numFmtId="0" fontId="13" fillId="0" borderId="46" xfId="12" applyBorder="1" applyAlignment="1">
      <alignment vertical="center" wrapText="1"/>
    </xf>
    <xf numFmtId="0" fontId="13" fillId="0" borderId="47" xfId="12" applyBorder="1" applyAlignment="1">
      <alignment vertical="center" wrapText="1"/>
    </xf>
    <xf numFmtId="177" fontId="8" fillId="0" borderId="3" xfId="0" applyNumberFormat="1" applyFont="1" applyBorder="1"/>
    <xf numFmtId="180" fontId="8" fillId="0" borderId="3" xfId="0" applyNumberFormat="1" applyFont="1" applyBorder="1"/>
    <xf numFmtId="0" fontId="17" fillId="0" borderId="0" xfId="0" applyFont="1" applyBorder="1" applyAlignment="1">
      <alignment vertical="center" wrapText="1"/>
    </xf>
    <xf numFmtId="5" fontId="17" fillId="0" borderId="0" xfId="0" applyNumberFormat="1" applyFont="1" applyBorder="1" applyAlignment="1">
      <alignment vertical="center" wrapText="1"/>
    </xf>
    <xf numFmtId="5" fontId="17" fillId="0" borderId="0" xfId="0" applyNumberFormat="1" applyFont="1" applyBorder="1" applyAlignment="1">
      <alignment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27" xfId="0" applyFont="1" applyFill="1" applyBorder="1" applyAlignment="1">
      <alignment horizontal="center" vertical="center" shrinkToFit="1"/>
    </xf>
    <xf numFmtId="0" fontId="17" fillId="0" borderId="35" xfId="0" applyNumberFormat="1" applyFont="1" applyFill="1" applyBorder="1" applyAlignment="1">
      <alignment horizontal="center" vertical="center" shrinkToFit="1"/>
    </xf>
    <xf numFmtId="5" fontId="17" fillId="0" borderId="49" xfId="0" applyNumberFormat="1" applyFont="1" applyFill="1" applyBorder="1" applyAlignment="1">
      <alignment horizontal="center" vertical="center" shrinkToFit="1"/>
    </xf>
    <xf numFmtId="181" fontId="17" fillId="0" borderId="3" xfId="0" applyNumberFormat="1" applyFont="1" applyFill="1" applyBorder="1" applyAlignment="1">
      <alignment vertical="center" shrinkToFit="1"/>
    </xf>
    <xf numFmtId="181" fontId="17" fillId="0" borderId="27" xfId="0" applyNumberFormat="1" applyFont="1" applyFill="1" applyBorder="1" applyAlignment="1">
      <alignment vertical="center" shrinkToFit="1"/>
    </xf>
    <xf numFmtId="3" fontId="17" fillId="0" borderId="50" xfId="0" applyNumberFormat="1" applyFont="1" applyFill="1" applyBorder="1" applyAlignment="1">
      <alignment vertical="center" wrapText="1" shrinkToFit="1"/>
    </xf>
    <xf numFmtId="3" fontId="17" fillId="0" borderId="51" xfId="0" applyNumberFormat="1" applyFont="1" applyFill="1" applyBorder="1" applyAlignment="1">
      <alignment vertical="center" shrinkToFit="1"/>
    </xf>
    <xf numFmtId="3" fontId="17" fillId="0" borderId="0" xfId="0" applyNumberFormat="1" applyFont="1" applyFill="1" applyBorder="1" applyAlignment="1">
      <alignment vertical="center" shrinkToFit="1"/>
    </xf>
    <xf numFmtId="3" fontId="17" fillId="0" borderId="37" xfId="0" applyNumberFormat="1" applyFont="1" applyFill="1" applyBorder="1" applyAlignment="1">
      <alignment vertical="center" shrinkToFit="1"/>
    </xf>
    <xf numFmtId="0" fontId="13" fillId="0" borderId="52" xfId="12" applyBorder="1" applyAlignment="1">
      <alignment horizontal="center" vertical="center" wrapText="1"/>
    </xf>
    <xf numFmtId="0" fontId="19" fillId="0" borderId="48" xfId="12" applyFont="1" applyBorder="1" applyAlignment="1">
      <alignment horizontal="center" vertical="center" wrapText="1"/>
    </xf>
    <xf numFmtId="0" fontId="19" fillId="0" borderId="53" xfId="12" applyFont="1" applyBorder="1" applyAlignment="1">
      <alignment horizontal="center" vertical="center" wrapText="1"/>
    </xf>
    <xf numFmtId="0" fontId="19" fillId="0" borderId="38" xfId="12" applyFont="1" applyBorder="1" applyAlignment="1">
      <alignment horizontal="center" vertical="center" wrapText="1"/>
    </xf>
    <xf numFmtId="0" fontId="19" fillId="0" borderId="54" xfId="12" applyFont="1" applyBorder="1" applyAlignment="1">
      <alignment vertical="center" wrapText="1"/>
    </xf>
    <xf numFmtId="0" fontId="19" fillId="0" borderId="43" xfId="12" applyFont="1" applyBorder="1" applyAlignment="1">
      <alignment horizontal="center" vertical="center" wrapText="1"/>
    </xf>
    <xf numFmtId="0" fontId="19" fillId="0" borderId="27" xfId="12" applyFont="1" applyBorder="1" applyAlignment="1">
      <alignment horizontal="center" vertical="center" wrapText="1"/>
    </xf>
    <xf numFmtId="0" fontId="17" fillId="0" borderId="35" xfId="0" applyNumberFormat="1" applyFont="1" applyFill="1" applyBorder="1" applyAlignment="1">
      <alignment vertical="center" wrapText="1"/>
    </xf>
    <xf numFmtId="0" fontId="17" fillId="0" borderId="51" xfId="0" applyNumberFormat="1" applyFont="1" applyFill="1" applyBorder="1" applyAlignment="1">
      <alignment horizontal="right" vertical="center" shrinkToFit="1"/>
    </xf>
    <xf numFmtId="49" fontId="5" fillId="0" borderId="0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vertical="top" wrapText="1"/>
    </xf>
    <xf numFmtId="49" fontId="5" fillId="0" borderId="0" xfId="0" applyNumberFormat="1" applyFont="1" applyBorder="1" applyAlignment="1">
      <alignment vertical="top" wrapText="1" shrinkToFit="1"/>
    </xf>
    <xf numFmtId="178" fontId="15" fillId="0" borderId="0" xfId="13" applyNumberFormat="1" applyFont="1" applyFill="1" applyBorder="1" applyAlignment="1">
      <alignment horizontal="right"/>
    </xf>
    <xf numFmtId="49" fontId="5" fillId="0" borderId="5" xfId="0" applyNumberFormat="1" applyFont="1" applyBorder="1" applyAlignment="1">
      <alignment vertical="top" wrapText="1"/>
    </xf>
    <xf numFmtId="0" fontId="13" fillId="0" borderId="41" xfId="12" applyFont="1" applyBorder="1" applyAlignment="1">
      <alignment horizontal="center" vertical="center" wrapText="1"/>
    </xf>
    <xf numFmtId="0" fontId="13" fillId="0" borderId="42" xfId="12" applyFont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left" vertical="center" shrinkToFit="1"/>
    </xf>
    <xf numFmtId="0" fontId="17" fillId="0" borderId="27" xfId="0" applyNumberFormat="1" applyFont="1" applyFill="1" applyBorder="1" applyAlignment="1">
      <alignment horizontal="left" vertical="center" shrinkToFit="1"/>
    </xf>
    <xf numFmtId="0" fontId="5" fillId="0" borderId="7" xfId="0" applyFont="1" applyBorder="1" applyAlignment="1">
      <alignment horizontal="right"/>
    </xf>
    <xf numFmtId="0" fontId="5" fillId="0" borderId="7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0" fontId="5" fillId="0" borderId="7" xfId="0" applyFont="1" applyBorder="1" applyAlignment="1"/>
    <xf numFmtId="0" fontId="5" fillId="0" borderId="7" xfId="0" applyNumberFormat="1" applyFont="1" applyBorder="1" applyAlignment="1"/>
    <xf numFmtId="0" fontId="17" fillId="0" borderId="28" xfId="0" applyFont="1" applyFill="1" applyBorder="1" applyAlignment="1">
      <alignment vertical="center" wrapText="1"/>
    </xf>
    <xf numFmtId="185" fontId="17" fillId="0" borderId="38" xfId="0" applyNumberFormat="1" applyFont="1" applyFill="1" applyBorder="1" applyAlignment="1">
      <alignment horizontal="left" vertical="center" wrapText="1"/>
    </xf>
    <xf numFmtId="0" fontId="17" fillId="0" borderId="38" xfId="0" applyNumberFormat="1" applyFont="1" applyFill="1" applyBorder="1" applyAlignment="1">
      <alignment vertical="center" wrapText="1"/>
    </xf>
    <xf numFmtId="0" fontId="17" fillId="0" borderId="38" xfId="0" applyFont="1" applyFill="1" applyBorder="1" applyAlignment="1">
      <alignment vertical="center" wrapText="1"/>
    </xf>
    <xf numFmtId="0" fontId="17" fillId="0" borderId="29" xfId="0" applyNumberFormat="1" applyFont="1" applyFill="1" applyBorder="1" applyAlignment="1">
      <alignment vertical="center" wrapText="1"/>
    </xf>
    <xf numFmtId="0" fontId="17" fillId="0" borderId="30" xfId="0" applyFont="1" applyFill="1" applyBorder="1" applyAlignment="1">
      <alignment vertical="center" wrapText="1"/>
    </xf>
    <xf numFmtId="185" fontId="17" fillId="0" borderId="3" xfId="0" applyNumberFormat="1" applyFont="1" applyFill="1" applyBorder="1" applyAlignment="1">
      <alignment horizontal="left" vertical="center" wrapText="1"/>
    </xf>
    <xf numFmtId="0" fontId="17" fillId="0" borderId="3" xfId="0" applyNumberFormat="1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17" fillId="0" borderId="31" xfId="0" applyNumberFormat="1" applyFont="1" applyFill="1" applyBorder="1" applyAlignment="1">
      <alignment vertical="center" wrapText="1"/>
    </xf>
    <xf numFmtId="0" fontId="13" fillId="0" borderId="27" xfId="12" applyBorder="1" applyAlignment="1">
      <alignment horizontal="center" vertical="center" wrapText="1"/>
    </xf>
    <xf numFmtId="0" fontId="13" fillId="0" borderId="33" xfId="12" applyBorder="1" applyAlignment="1">
      <alignment horizontal="center" vertical="center" wrapText="1"/>
    </xf>
    <xf numFmtId="0" fontId="13" fillId="0" borderId="35" xfId="12" applyBorder="1" applyAlignment="1">
      <alignment vertical="center" wrapText="1"/>
    </xf>
    <xf numFmtId="0" fontId="13" fillId="0" borderId="28" xfId="12" applyFont="1" applyBorder="1" applyAlignment="1">
      <alignment horizontal="center" vertical="center" wrapText="1"/>
    </xf>
    <xf numFmtId="179" fontId="17" fillId="0" borderId="22" xfId="0" applyNumberFormat="1" applyFont="1" applyFill="1" applyBorder="1" applyAlignment="1">
      <alignment horizontal="center" vertical="center" shrinkToFit="1"/>
    </xf>
    <xf numFmtId="176" fontId="17" fillId="0" borderId="22" xfId="0" applyNumberFormat="1" applyFont="1" applyFill="1" applyBorder="1" applyAlignment="1">
      <alignment vertical="center" shrinkToFit="1"/>
    </xf>
    <xf numFmtId="176" fontId="17" fillId="0" borderId="32" xfId="0" applyNumberFormat="1" applyFont="1" applyFill="1" applyBorder="1" applyAlignment="1">
      <alignment vertical="center" shrinkToFit="1"/>
    </xf>
    <xf numFmtId="178" fontId="17" fillId="0" borderId="25" xfId="9" applyNumberFormat="1" applyFont="1" applyFill="1" applyBorder="1" applyAlignment="1">
      <alignment horizontal="center" vertical="center" shrinkToFit="1"/>
    </xf>
    <xf numFmtId="176" fontId="17" fillId="0" borderId="25" xfId="9" applyNumberFormat="1" applyFont="1" applyFill="1" applyBorder="1" applyAlignment="1">
      <alignment vertical="center" shrinkToFit="1"/>
    </xf>
    <xf numFmtId="176" fontId="17" fillId="0" borderId="55" xfId="9" applyNumberFormat="1" applyFont="1" applyFill="1" applyBorder="1" applyAlignment="1">
      <alignment vertical="center" shrinkToFit="1"/>
    </xf>
    <xf numFmtId="181" fontId="17" fillId="0" borderId="28" xfId="0" applyNumberFormat="1" applyFont="1" applyFill="1" applyBorder="1" applyAlignment="1">
      <alignment vertical="center" shrinkToFit="1"/>
    </xf>
    <xf numFmtId="181" fontId="17" fillId="0" borderId="38" xfId="0" applyNumberFormat="1" applyFont="1" applyFill="1" applyBorder="1" applyAlignment="1">
      <alignment vertical="center" shrinkToFit="1"/>
    </xf>
    <xf numFmtId="181" fontId="17" fillId="0" borderId="30" xfId="0" applyNumberFormat="1" applyFont="1" applyFill="1" applyBorder="1" applyAlignment="1">
      <alignment vertical="center" shrinkToFit="1"/>
    </xf>
    <xf numFmtId="181" fontId="17" fillId="0" borderId="33" xfId="0" applyNumberFormat="1" applyFont="1" applyFill="1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176" fontId="17" fillId="0" borderId="29" xfId="0" applyNumberFormat="1" applyFont="1" applyFill="1" applyBorder="1" applyAlignment="1">
      <alignment horizontal="right" vertical="center" shrinkToFit="1"/>
    </xf>
    <xf numFmtId="176" fontId="17" fillId="0" borderId="32" xfId="0" applyNumberFormat="1" applyFont="1" applyFill="1" applyBorder="1" applyAlignment="1">
      <alignment horizontal="right" vertical="center" shrinkToFit="1"/>
    </xf>
    <xf numFmtId="176" fontId="17" fillId="0" borderId="3" xfId="0" applyNumberFormat="1" applyFont="1" applyFill="1" applyBorder="1" applyAlignment="1">
      <alignment vertical="center" shrinkToFit="1"/>
    </xf>
    <xf numFmtId="176" fontId="17" fillId="0" borderId="27" xfId="0" applyNumberFormat="1" applyFont="1" applyFill="1" applyBorder="1" applyAlignment="1">
      <alignment vertical="center" shrinkToFit="1"/>
    </xf>
    <xf numFmtId="176" fontId="17" fillId="0" borderId="22" xfId="0" applyNumberFormat="1" applyFont="1" applyFill="1" applyBorder="1" applyAlignment="1">
      <alignment horizontal="right" vertical="center" shrinkToFit="1"/>
    </xf>
    <xf numFmtId="176" fontId="17" fillId="0" borderId="31" xfId="0" applyNumberFormat="1" applyFont="1" applyBorder="1" applyAlignment="1">
      <alignment vertical="center" shrinkToFit="1"/>
    </xf>
    <xf numFmtId="176" fontId="17" fillId="0" borderId="35" xfId="0" applyNumberFormat="1" applyFont="1" applyBorder="1" applyAlignment="1">
      <alignment vertical="center" shrinkToFit="1"/>
    </xf>
    <xf numFmtId="176" fontId="17" fillId="0" borderId="32" xfId="0" applyNumberFormat="1" applyFont="1" applyBorder="1" applyAlignment="1">
      <alignment vertical="center" shrinkToFit="1"/>
    </xf>
    <xf numFmtId="179" fontId="17" fillId="0" borderId="22" xfId="0" applyNumberFormat="1" applyFont="1" applyFill="1" applyBorder="1" applyAlignment="1">
      <alignment vertical="center" shrinkToFit="1"/>
    </xf>
    <xf numFmtId="179" fontId="17" fillId="0" borderId="25" xfId="9" applyNumberFormat="1" applyFont="1" applyFill="1" applyBorder="1" applyAlignment="1">
      <alignment vertical="center" shrinkToFit="1"/>
    </xf>
    <xf numFmtId="179" fontId="17" fillId="0" borderId="38" xfId="0" applyNumberFormat="1" applyFont="1" applyFill="1" applyBorder="1" applyAlignment="1">
      <alignment vertical="center" shrinkToFit="1"/>
    </xf>
    <xf numFmtId="179" fontId="17" fillId="0" borderId="3" xfId="0" applyNumberFormat="1" applyFont="1" applyFill="1" applyBorder="1" applyAlignment="1">
      <alignment vertical="center" shrinkToFit="1"/>
    </xf>
    <xf numFmtId="179" fontId="17" fillId="0" borderId="27" xfId="0" applyNumberFormat="1" applyFont="1" applyFill="1" applyBorder="1" applyAlignment="1">
      <alignment vertical="center" shrinkToFit="1"/>
    </xf>
    <xf numFmtId="179" fontId="17" fillId="0" borderId="19" xfId="0" applyNumberFormat="1" applyFont="1" applyFill="1" applyBorder="1" applyAlignment="1">
      <alignment vertical="center" shrinkToFit="1"/>
    </xf>
    <xf numFmtId="179" fontId="17" fillId="0" borderId="29" xfId="0" applyNumberFormat="1" applyFont="1" applyFill="1" applyBorder="1" applyAlignment="1">
      <alignment vertical="center" shrinkToFit="1"/>
    </xf>
    <xf numFmtId="179" fontId="17" fillId="0" borderId="31" xfId="0" applyNumberFormat="1" applyFont="1" applyFill="1" applyBorder="1" applyAlignment="1">
      <alignment vertical="center" shrinkToFit="1"/>
    </xf>
    <xf numFmtId="179" fontId="17" fillId="0" borderId="35" xfId="0" applyNumberFormat="1" applyFont="1" applyFill="1" applyBorder="1" applyAlignment="1">
      <alignment vertical="center" shrinkToFit="1"/>
    </xf>
    <xf numFmtId="179" fontId="17" fillId="0" borderId="56" xfId="0" applyNumberFormat="1" applyFont="1" applyFill="1" applyBorder="1" applyAlignment="1">
      <alignment vertical="center" shrinkToFit="1"/>
    </xf>
    <xf numFmtId="179" fontId="17" fillId="0" borderId="20" xfId="0" applyNumberFormat="1" applyFont="1" applyFill="1" applyBorder="1" applyAlignment="1">
      <alignment vertical="center" shrinkToFit="1"/>
    </xf>
    <xf numFmtId="49" fontId="8" fillId="0" borderId="3" xfId="0" quotePrefix="1" applyNumberFormat="1" applyFont="1" applyBorder="1"/>
    <xf numFmtId="189" fontId="22" fillId="0" borderId="0" xfId="12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8" fillId="0" borderId="57" xfId="0" applyNumberFormat="1" applyFont="1" applyBorder="1" applyAlignment="1">
      <alignment horizontal="center" vertical="center" shrinkToFit="1"/>
    </xf>
    <xf numFmtId="0" fontId="8" fillId="0" borderId="58" xfId="0" applyNumberFormat="1" applyFont="1" applyBorder="1" applyAlignment="1">
      <alignment horizontal="center" vertical="center" shrinkToFit="1"/>
    </xf>
    <xf numFmtId="0" fontId="10" fillId="0" borderId="57" xfId="0" applyFont="1" applyBorder="1" applyAlignment="1">
      <alignment horizontal="left" vertical="center" wrapText="1"/>
    </xf>
    <xf numFmtId="0" fontId="10" fillId="0" borderId="58" xfId="0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top" wrapText="1" shrinkToFit="1"/>
    </xf>
    <xf numFmtId="49" fontId="5" fillId="0" borderId="0" xfId="0" applyNumberFormat="1" applyFont="1" applyBorder="1" applyAlignment="1">
      <alignment horizontal="left" vertical="center"/>
    </xf>
    <xf numFmtId="183" fontId="8" fillId="0" borderId="10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11" xfId="0" applyNumberFormat="1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left" vertical="center" shrinkToFit="1"/>
    </xf>
    <xf numFmtId="49" fontId="7" fillId="0" borderId="10" xfId="0" applyNumberFormat="1" applyFont="1" applyBorder="1" applyAlignment="1">
      <alignment horizontal="left" vertical="center" shrinkToFit="1"/>
    </xf>
    <xf numFmtId="49" fontId="7" fillId="0" borderId="11" xfId="0" applyNumberFormat="1" applyFont="1" applyBorder="1" applyAlignment="1">
      <alignment horizontal="left" vertical="center" shrinkToFit="1"/>
    </xf>
    <xf numFmtId="49" fontId="5" fillId="0" borderId="0" xfId="0" applyNumberFormat="1" applyFont="1" applyBorder="1" applyAlignment="1">
      <alignment horizontal="left" vertical="top" wrapText="1"/>
    </xf>
    <xf numFmtId="0" fontId="8" fillId="0" borderId="57" xfId="0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17" fillId="0" borderId="33" xfId="0" applyNumberFormat="1" applyFont="1" applyFill="1" applyBorder="1" applyAlignment="1">
      <alignment horizontal="center" vertical="center" shrinkToFit="1"/>
    </xf>
    <xf numFmtId="0" fontId="17" fillId="0" borderId="27" xfId="0" applyNumberFormat="1" applyFont="1" applyFill="1" applyBorder="1" applyAlignment="1">
      <alignment horizontal="center" vertical="center" shrinkToFit="1"/>
    </xf>
    <xf numFmtId="0" fontId="17" fillId="0" borderId="28" xfId="0" applyNumberFormat="1" applyFont="1" applyFill="1" applyBorder="1" applyAlignment="1">
      <alignment horizontal="center" vertical="center" shrinkToFit="1"/>
    </xf>
    <xf numFmtId="0" fontId="17" fillId="0" borderId="38" xfId="0" applyNumberFormat="1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7" fillId="0" borderId="52" xfId="0" applyNumberFormat="1" applyFont="1" applyFill="1" applyBorder="1" applyAlignment="1">
      <alignment horizontal="center" vertical="center" shrinkToFit="1"/>
    </xf>
    <xf numFmtId="0" fontId="0" fillId="0" borderId="24" xfId="0" applyBorder="1"/>
    <xf numFmtId="0" fontId="0" fillId="0" borderId="59" xfId="0" applyBorder="1"/>
    <xf numFmtId="0" fontId="17" fillId="0" borderId="21" xfId="0" applyNumberFormat="1" applyFont="1" applyFill="1" applyBorder="1" applyAlignment="1">
      <alignment horizontal="center" vertical="center" shrinkToFit="1"/>
    </xf>
    <xf numFmtId="0" fontId="17" fillId="0" borderId="22" xfId="0" applyNumberFormat="1" applyFont="1" applyFill="1" applyBorder="1" applyAlignment="1">
      <alignment horizontal="center" vertical="center" shrinkToFit="1"/>
    </xf>
    <xf numFmtId="0" fontId="17" fillId="0" borderId="30" xfId="0" applyFont="1" applyBorder="1" applyAlignment="1">
      <alignment horizontal="center" shrinkToFit="1"/>
    </xf>
    <xf numFmtId="0" fontId="17" fillId="0" borderId="33" xfId="0" applyFont="1" applyBorder="1" applyAlignment="1">
      <alignment horizontal="center" shrinkToFit="1"/>
    </xf>
    <xf numFmtId="0" fontId="17" fillId="0" borderId="3" xfId="0" applyNumberFormat="1" applyFont="1" applyBorder="1" applyAlignment="1">
      <alignment horizontal="center" shrinkToFit="1"/>
    </xf>
    <xf numFmtId="0" fontId="17" fillId="0" borderId="27" xfId="0" applyNumberFormat="1" applyFont="1" applyBorder="1" applyAlignment="1">
      <alignment horizontal="center" shrinkToFit="1"/>
    </xf>
    <xf numFmtId="0" fontId="17" fillId="0" borderId="30" xfId="0" applyNumberFormat="1" applyFont="1" applyFill="1" applyBorder="1" applyAlignment="1">
      <alignment horizontal="center" vertical="center" shrinkToFit="1"/>
    </xf>
    <xf numFmtId="0" fontId="17" fillId="0" borderId="3" xfId="0" applyNumberFormat="1" applyFont="1" applyFill="1" applyBorder="1" applyAlignment="1">
      <alignment horizontal="center" vertical="center" shrinkToFit="1"/>
    </xf>
    <xf numFmtId="181" fontId="17" fillId="0" borderId="57" xfId="0" applyNumberFormat="1" applyFont="1" applyFill="1" applyBorder="1" applyAlignment="1">
      <alignment horizontal="center" vertical="center" wrapText="1"/>
    </xf>
    <xf numFmtId="181" fontId="17" fillId="0" borderId="58" xfId="0" applyNumberFormat="1" applyFont="1" applyFill="1" applyBorder="1" applyAlignment="1">
      <alignment horizontal="center" vertical="center" wrapText="1"/>
    </xf>
    <xf numFmtId="187" fontId="17" fillId="0" borderId="6" xfId="0" applyNumberFormat="1" applyFont="1" applyFill="1" applyBorder="1" applyAlignment="1">
      <alignment horizontal="center" vertical="center" wrapText="1"/>
    </xf>
    <xf numFmtId="187" fontId="17" fillId="0" borderId="8" xfId="0" applyNumberFormat="1" applyFont="1" applyFill="1" applyBorder="1" applyAlignment="1">
      <alignment horizontal="center" vertical="center" wrapText="1"/>
    </xf>
    <xf numFmtId="187" fontId="17" fillId="0" borderId="57" xfId="0" applyNumberFormat="1" applyFont="1" applyFill="1" applyBorder="1" applyAlignment="1">
      <alignment horizontal="center" vertical="center" wrapText="1"/>
    </xf>
    <xf numFmtId="187" fontId="17" fillId="0" borderId="58" xfId="0" applyNumberFormat="1" applyFont="1" applyFill="1" applyBorder="1" applyAlignment="1">
      <alignment horizontal="center" vertical="center" wrapText="1"/>
    </xf>
    <xf numFmtId="187" fontId="17" fillId="0" borderId="68" xfId="0" applyNumberFormat="1" applyFont="1" applyFill="1" applyBorder="1" applyAlignment="1">
      <alignment horizontal="center" vertical="center" wrapText="1"/>
    </xf>
    <xf numFmtId="187" fontId="17" fillId="0" borderId="69" xfId="0" applyNumberFormat="1" applyFont="1" applyFill="1" applyBorder="1" applyAlignment="1">
      <alignment horizontal="center" vertical="center" wrapText="1"/>
    </xf>
    <xf numFmtId="187" fontId="17" fillId="0" borderId="23" xfId="0" applyNumberFormat="1" applyFont="1" applyFill="1" applyBorder="1" applyAlignment="1">
      <alignment horizontal="center" vertical="center" wrapText="1"/>
    </xf>
    <xf numFmtId="181" fontId="17" fillId="0" borderId="70" xfId="0" applyNumberFormat="1" applyFont="1" applyFill="1" applyBorder="1" applyAlignment="1">
      <alignment horizontal="center" vertical="center" wrapText="1"/>
    </xf>
    <xf numFmtId="181" fontId="17" fillId="0" borderId="66" xfId="0" applyNumberFormat="1" applyFont="1" applyFill="1" applyBorder="1" applyAlignment="1">
      <alignment horizontal="center" vertical="center" shrinkToFit="1"/>
    </xf>
    <xf numFmtId="181" fontId="17" fillId="0" borderId="70" xfId="0" applyNumberFormat="1" applyFont="1" applyFill="1" applyBorder="1" applyAlignment="1">
      <alignment horizontal="center" vertical="center" shrinkToFit="1"/>
    </xf>
    <xf numFmtId="0" fontId="17" fillId="0" borderId="66" xfId="0" applyNumberFormat="1" applyFont="1" applyFill="1" applyBorder="1" applyAlignment="1">
      <alignment horizontal="center" vertical="center" shrinkToFit="1"/>
    </xf>
    <xf numFmtId="0" fontId="17" fillId="0" borderId="67" xfId="0" applyNumberFormat="1" applyFont="1" applyFill="1" applyBorder="1" applyAlignment="1">
      <alignment horizontal="center" vertical="center" shrinkToFit="1"/>
    </xf>
    <xf numFmtId="0" fontId="17" fillId="0" borderId="70" xfId="0" applyNumberFormat="1" applyFont="1" applyFill="1" applyBorder="1" applyAlignment="1">
      <alignment horizontal="center" vertical="center" shrinkToFit="1"/>
    </xf>
    <xf numFmtId="181" fontId="17" fillId="0" borderId="66" xfId="0" applyNumberFormat="1" applyFont="1" applyFill="1" applyBorder="1" applyAlignment="1">
      <alignment horizontal="center" vertical="center" wrapText="1"/>
    </xf>
    <xf numFmtId="187" fontId="17" fillId="0" borderId="30" xfId="0" applyNumberFormat="1" applyFont="1" applyFill="1" applyBorder="1" applyAlignment="1">
      <alignment horizontal="center" vertical="center" shrinkToFit="1"/>
    </xf>
    <xf numFmtId="187" fontId="17" fillId="0" borderId="31" xfId="0" applyNumberFormat="1" applyFont="1" applyFill="1" applyBorder="1" applyAlignment="1">
      <alignment horizontal="center" vertical="center" shrinkToFit="1"/>
    </xf>
    <xf numFmtId="0" fontId="17" fillId="0" borderId="60" xfId="0" applyNumberFormat="1" applyFont="1" applyFill="1" applyBorder="1" applyAlignment="1">
      <alignment horizontal="center" vertical="center" shrinkToFit="1"/>
    </xf>
    <xf numFmtId="0" fontId="17" fillId="0" borderId="61" xfId="0" applyNumberFormat="1" applyFont="1" applyFill="1" applyBorder="1" applyAlignment="1">
      <alignment horizontal="center" vertical="center" shrinkToFit="1"/>
    </xf>
    <xf numFmtId="0" fontId="17" fillId="0" borderId="62" xfId="0" applyNumberFormat="1" applyFont="1" applyFill="1" applyBorder="1" applyAlignment="1">
      <alignment horizontal="center" vertical="center" shrinkToFit="1"/>
    </xf>
    <xf numFmtId="0" fontId="17" fillId="0" borderId="63" xfId="0" applyNumberFormat="1" applyFont="1" applyFill="1" applyBorder="1" applyAlignment="1">
      <alignment horizontal="center" vertical="center" shrinkToFit="1"/>
    </xf>
    <xf numFmtId="0" fontId="17" fillId="0" borderId="64" xfId="0" applyNumberFormat="1" applyFont="1" applyFill="1" applyBorder="1" applyAlignment="1">
      <alignment horizontal="center" vertical="center" shrinkToFit="1"/>
    </xf>
    <xf numFmtId="0" fontId="17" fillId="0" borderId="65" xfId="0" applyNumberFormat="1" applyFont="1" applyFill="1" applyBorder="1" applyAlignment="1">
      <alignment horizontal="center" vertical="center" shrinkToFit="1"/>
    </xf>
    <xf numFmtId="187" fontId="17" fillId="0" borderId="66" xfId="0" applyNumberFormat="1" applyFont="1" applyFill="1" applyBorder="1" applyAlignment="1">
      <alignment horizontal="center" vertical="center" wrapText="1"/>
    </xf>
    <xf numFmtId="187" fontId="17" fillId="0" borderId="67" xfId="0" applyNumberFormat="1" applyFont="1" applyFill="1" applyBorder="1" applyAlignment="1">
      <alignment horizontal="center" vertical="center" wrapText="1"/>
    </xf>
    <xf numFmtId="0" fontId="13" fillId="0" borderId="25" xfId="12" applyBorder="1" applyAlignment="1">
      <alignment horizontal="center" vertical="center"/>
    </xf>
    <xf numFmtId="0" fontId="13" fillId="0" borderId="43" xfId="12" applyBorder="1" applyAlignment="1">
      <alignment horizontal="center" vertical="center"/>
    </xf>
    <xf numFmtId="0" fontId="13" fillId="0" borderId="45" xfId="12" applyBorder="1" applyAlignment="1">
      <alignment horizontal="center" vertical="center" wrapText="1"/>
    </xf>
    <xf numFmtId="0" fontId="13" fillId="0" borderId="73" xfId="12" applyBorder="1" applyAlignment="1">
      <alignment horizontal="center" vertical="center" wrapText="1"/>
    </xf>
    <xf numFmtId="0" fontId="18" fillId="0" borderId="71" xfId="12" applyFont="1" applyBorder="1">
      <alignment vertical="center"/>
    </xf>
    <xf numFmtId="0" fontId="18" fillId="0" borderId="48" xfId="12" applyFont="1" applyBorder="1">
      <alignment vertical="center"/>
    </xf>
    <xf numFmtId="0" fontId="18" fillId="0" borderId="72" xfId="12" applyFont="1" applyBorder="1">
      <alignment vertical="center"/>
    </xf>
    <xf numFmtId="0" fontId="18" fillId="0" borderId="54" xfId="12" applyFont="1" applyBorder="1">
      <alignment vertical="center"/>
    </xf>
    <xf numFmtId="0" fontId="18" fillId="0" borderId="48" xfId="12" applyFont="1" applyBorder="1" applyAlignment="1">
      <alignment vertical="center" wrapText="1"/>
    </xf>
    <xf numFmtId="0" fontId="18" fillId="0" borderId="54" xfId="12" applyFont="1" applyBorder="1" applyAlignment="1">
      <alignment vertical="center" wrapText="1"/>
    </xf>
    <xf numFmtId="0" fontId="22" fillId="0" borderId="54" xfId="12" applyFont="1" applyBorder="1" applyAlignment="1">
      <alignment horizontal="center" vertical="center"/>
    </xf>
    <xf numFmtId="0" fontId="13" fillId="0" borderId="28" xfId="12" applyBorder="1" applyAlignment="1">
      <alignment horizontal="center" vertical="center" wrapText="1"/>
    </xf>
    <xf numFmtId="0" fontId="13" fillId="0" borderId="30" xfId="12" applyBorder="1" applyAlignment="1">
      <alignment horizontal="center" vertical="center"/>
    </xf>
    <xf numFmtId="0" fontId="13" fillId="0" borderId="33" xfId="12" applyBorder="1" applyAlignment="1">
      <alignment horizontal="center" vertical="center"/>
    </xf>
    <xf numFmtId="0" fontId="13" fillId="0" borderId="53" xfId="12" applyBorder="1" applyAlignment="1">
      <alignment horizontal="center" vertical="center" wrapText="1"/>
    </xf>
    <xf numFmtId="0" fontId="13" fillId="0" borderId="25" xfId="12" applyBorder="1" applyAlignment="1">
      <alignment horizontal="center" vertical="center" wrapText="1"/>
    </xf>
    <xf numFmtId="0" fontId="13" fillId="0" borderId="43" xfId="12" applyBorder="1" applyAlignment="1">
      <alignment horizontal="center" vertical="center" wrapText="1"/>
    </xf>
    <xf numFmtId="0" fontId="13" fillId="0" borderId="38" xfId="12" applyBorder="1" applyAlignment="1">
      <alignment horizontal="center" vertical="center"/>
    </xf>
    <xf numFmtId="0" fontId="13" fillId="0" borderId="3" xfId="12" applyBorder="1" applyAlignment="1">
      <alignment horizontal="center" vertical="center"/>
    </xf>
    <xf numFmtId="0" fontId="13" fillId="0" borderId="27" xfId="12" applyBorder="1" applyAlignment="1">
      <alignment horizontal="center" vertical="center"/>
    </xf>
    <xf numFmtId="0" fontId="13" fillId="0" borderId="38" xfId="12" applyBorder="1" applyAlignment="1">
      <alignment horizontal="center" vertical="center" wrapText="1"/>
    </xf>
    <xf numFmtId="0" fontId="13" fillId="0" borderId="3" xfId="12" applyBorder="1" applyAlignment="1">
      <alignment horizontal="center" vertical="center" wrapText="1"/>
    </xf>
    <xf numFmtId="0" fontId="13" fillId="0" borderId="27" xfId="12" applyBorder="1" applyAlignment="1">
      <alignment horizontal="center" vertical="center" wrapText="1"/>
    </xf>
    <xf numFmtId="0" fontId="13" fillId="0" borderId="29" xfId="12" applyBorder="1" applyAlignment="1">
      <alignment horizontal="center" vertical="center"/>
    </xf>
    <xf numFmtId="0" fontId="18" fillId="0" borderId="0" xfId="12" applyFont="1" applyBorder="1" applyAlignment="1">
      <alignment vertical="center" wrapText="1"/>
    </xf>
    <xf numFmtId="0" fontId="18" fillId="0" borderId="26" xfId="12" applyFont="1" applyBorder="1">
      <alignment vertical="center"/>
    </xf>
    <xf numFmtId="0" fontId="18" fillId="0" borderId="0" xfId="12" applyFont="1" applyBorder="1">
      <alignment vertical="center"/>
    </xf>
    <xf numFmtId="0" fontId="13" fillId="0" borderId="71" xfId="12" applyBorder="1" applyAlignment="1">
      <alignment horizontal="center" vertical="center"/>
    </xf>
    <xf numFmtId="0" fontId="13" fillId="0" borderId="26" xfId="12" applyBorder="1" applyAlignment="1">
      <alignment horizontal="center" vertical="center"/>
    </xf>
    <xf numFmtId="0" fontId="13" fillId="0" borderId="72" xfId="12" applyBorder="1" applyAlignment="1">
      <alignment horizontal="center" vertical="center"/>
    </xf>
  </cellXfs>
  <cellStyles count="15">
    <cellStyle name="standard" xfId="1" xr:uid="{00000000-0005-0000-0000-000000000000}"/>
    <cellStyle name="その他" xfId="2" xr:uid="{00000000-0005-0000-0000-000001000000}"/>
    <cellStyle name="ヘッダー" xfId="3" xr:uid="{00000000-0005-0000-0000-000002000000}"/>
    <cellStyle name="金額" xfId="4" xr:uid="{00000000-0005-0000-0000-000003000000}"/>
    <cellStyle name="罫線" xfId="5" xr:uid="{00000000-0005-0000-0000-000004000000}"/>
    <cellStyle name="警察署" xfId="6" xr:uid="{00000000-0005-0000-0000-000005000000}"/>
    <cellStyle name="合計" xfId="7" xr:uid="{00000000-0005-0000-0000-000007000000}"/>
    <cellStyle name="場所" xfId="8" xr:uid="{00000000-0005-0000-0000-000008000000}"/>
    <cellStyle name="撤去" xfId="9" xr:uid="{00000000-0005-0000-0000-000009000000}"/>
    <cellStyle name="日付" xfId="10" xr:uid="{00000000-0005-0000-0000-00000A000000}"/>
    <cellStyle name="標準" xfId="0" builtinId="0"/>
    <cellStyle name="標準 2" xfId="11" xr:uid="{00000000-0005-0000-0000-00000C000000}"/>
    <cellStyle name="標準 3" xfId="12" xr:uid="{00000000-0005-0000-0000-00000D000000}"/>
    <cellStyle name="標準_１３年度単価の改正２" xfId="13" xr:uid="{00000000-0005-0000-0000-00000E000000}"/>
    <cellStyle name="未定義" xfId="14" xr:uid="{00000000-0005-0000-0000-00000F000000}"/>
  </cellStyles>
  <dxfs count="7"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ill>
        <patternFill>
          <bgColor indexed="55"/>
        </patternFill>
      </fill>
    </dxf>
    <dxf>
      <fill>
        <patternFill>
          <b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139682</xdr:colOff>
      <xdr:row>2</xdr:row>
      <xdr:rowOff>274588</xdr:rowOff>
    </xdr:from>
    <xdr:to>
      <xdr:col>0</xdr:col>
      <xdr:colOff>498033</xdr:colOff>
      <xdr:row>2</xdr:row>
      <xdr:rowOff>274589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6DBE7EF-2E9E-47D5-95DE-D20C898D87C6}"/>
            </a:ext>
          </a:extLst>
        </xdr:cNvPr>
        <xdr:cNvCxnSpPr/>
      </xdr:nvCxnSpPr>
      <xdr:spPr>
        <a:xfrm>
          <a:off x="194927" y="734900"/>
          <a:ext cx="4857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170404</xdr:colOff>
      <xdr:row>2</xdr:row>
      <xdr:rowOff>275795</xdr:rowOff>
    </xdr:from>
    <xdr:to>
      <xdr:col>1</xdr:col>
      <xdr:colOff>415731</xdr:colOff>
      <xdr:row>2</xdr:row>
      <xdr:rowOff>275795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715F8099-F532-48F2-87E0-D1BD0782800F}"/>
            </a:ext>
          </a:extLst>
        </xdr:cNvPr>
        <xdr:cNvCxnSpPr/>
      </xdr:nvCxnSpPr>
      <xdr:spPr>
        <a:xfrm>
          <a:off x="1120597" y="736107"/>
          <a:ext cx="342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1352550</xdr:colOff>
      <xdr:row>4</xdr:row>
      <xdr:rowOff>24765</xdr:rowOff>
    </xdr:from>
    <xdr:ext cx="530915" cy="242374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1179E64-1525-4076-9015-A1E358291B41}"/>
            </a:ext>
          </a:extLst>
        </xdr:cNvPr>
        <xdr:cNvSpPr txBox="1"/>
      </xdr:nvSpPr>
      <xdr:spPr>
        <a:xfrm>
          <a:off x="1352550" y="853440"/>
          <a:ext cx="530915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警察署</a:t>
          </a:r>
        </a:p>
      </xdr:txBody>
    </xdr:sp>
    <xdr:clientData/>
  </xdr:oneCellAnchor>
  <xdr:oneCellAnchor>
    <xdr:from>
      <xdr:col>0</xdr:col>
      <xdr:colOff>97155</xdr:colOff>
      <xdr:row>4</xdr:row>
      <xdr:rowOff>95250</xdr:rowOff>
    </xdr:from>
    <xdr:ext cx="415498" cy="242374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D247581-CB37-4A77-8D05-5A39FC83A91A}"/>
            </a:ext>
          </a:extLst>
        </xdr:cNvPr>
        <xdr:cNvSpPr txBox="1"/>
      </xdr:nvSpPr>
      <xdr:spPr>
        <a:xfrm>
          <a:off x="97155" y="923925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区分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9"/>
  <sheetViews>
    <sheetView showZeros="0" view="pageBreakPreview" topLeftCell="A61" zoomScaleNormal="55" zoomScaleSheetLayoutView="100" workbookViewId="0">
      <selection activeCell="A61" sqref="A61:I61"/>
    </sheetView>
  </sheetViews>
  <sheetFormatPr defaultColWidth="9" defaultRowHeight="13.2" x14ac:dyDescent="0.2"/>
  <cols>
    <col min="1" max="1" width="11.109375" style="1" customWidth="1"/>
    <col min="2" max="2" width="12" style="1" customWidth="1"/>
    <col min="3" max="6" width="11.109375" style="1" customWidth="1"/>
    <col min="7" max="7" width="8.21875" style="1" customWidth="1"/>
    <col min="8" max="8" width="6.88671875" style="1" customWidth="1"/>
    <col min="9" max="9" width="9" style="1"/>
    <col min="10" max="10" width="32.88671875" style="1" customWidth="1"/>
    <col min="11" max="11" width="10.88671875" style="1" customWidth="1"/>
    <col min="12" max="16384" width="9" style="1"/>
  </cols>
  <sheetData>
    <row r="1" spans="1:15" ht="16.2" x14ac:dyDescent="0.2">
      <c r="A1" s="37"/>
      <c r="G1" s="159"/>
      <c r="H1" s="156" t="str">
        <f>IF(工事番号="","№ 　　　        ","№ " &amp; 工事番号)</f>
        <v>№ 8-17</v>
      </c>
      <c r="J1" s="2" t="s">
        <v>15</v>
      </c>
      <c r="K1" s="205" t="s">
        <v>148</v>
      </c>
    </row>
    <row r="2" spans="1:15" x14ac:dyDescent="0.2">
      <c r="A2" s="14" t="s">
        <v>19</v>
      </c>
      <c r="B2" s="14" t="s">
        <v>34</v>
      </c>
      <c r="C2" s="14" t="s">
        <v>20</v>
      </c>
      <c r="D2" s="14" t="s">
        <v>21</v>
      </c>
      <c r="E2" s="14" t="s">
        <v>22</v>
      </c>
      <c r="F2" s="14" t="s">
        <v>23</v>
      </c>
      <c r="G2" s="212" t="str">
        <f>年月</f>
        <v>令和 8 年 7 月</v>
      </c>
      <c r="H2" s="213"/>
      <c r="J2" s="2" t="s">
        <v>16</v>
      </c>
      <c r="K2" s="124" t="s">
        <v>149</v>
      </c>
    </row>
    <row r="3" spans="1:15" ht="54" customHeight="1" x14ac:dyDescent="0.2">
      <c r="A3" s="2"/>
      <c r="B3" s="2"/>
      <c r="C3" s="2"/>
      <c r="D3" s="2"/>
      <c r="E3" s="2"/>
      <c r="F3" s="2"/>
      <c r="G3" s="214" t="s">
        <v>146</v>
      </c>
      <c r="H3" s="215"/>
    </row>
    <row r="4" spans="1:15" x14ac:dyDescent="0.2">
      <c r="A4" s="3"/>
      <c r="B4" s="4"/>
      <c r="C4" s="4"/>
      <c r="D4" s="4"/>
      <c r="E4" s="4"/>
      <c r="F4" s="4"/>
      <c r="G4" s="4"/>
      <c r="H4" s="5"/>
      <c r="K4" s="158"/>
    </row>
    <row r="5" spans="1:15" x14ac:dyDescent="0.2">
      <c r="A5" s="6"/>
      <c r="B5" s="7"/>
      <c r="C5" s="7"/>
      <c r="D5" s="7"/>
      <c r="E5" s="7"/>
      <c r="F5" s="7"/>
      <c r="G5" s="7"/>
      <c r="H5" s="8"/>
      <c r="J5" s="4"/>
      <c r="K5" s="4"/>
      <c r="L5" s="4"/>
      <c r="M5" s="4"/>
      <c r="N5" s="4"/>
      <c r="O5" s="4"/>
    </row>
    <row r="6" spans="1:15" x14ac:dyDescent="0.2">
      <c r="A6" s="6"/>
      <c r="B6" s="7"/>
      <c r="C6" s="7"/>
      <c r="D6" s="7"/>
      <c r="E6" s="7"/>
      <c r="F6" s="7"/>
      <c r="G6" s="7"/>
      <c r="H6" s="8"/>
      <c r="J6" s="4"/>
      <c r="K6" s="4"/>
      <c r="L6" s="4"/>
      <c r="M6" s="4"/>
      <c r="N6" s="4"/>
      <c r="O6" s="4"/>
    </row>
    <row r="7" spans="1:15" x14ac:dyDescent="0.2">
      <c r="A7" s="6"/>
      <c r="B7" s="7"/>
      <c r="C7" s="7"/>
      <c r="D7" s="7"/>
      <c r="E7" s="7"/>
      <c r="F7" s="7"/>
      <c r="G7" s="7"/>
      <c r="H7" s="8"/>
      <c r="J7" s="4"/>
      <c r="K7" s="4"/>
      <c r="L7" s="4"/>
      <c r="M7" s="4"/>
      <c r="N7" s="4"/>
      <c r="O7" s="4"/>
    </row>
    <row r="8" spans="1:15" x14ac:dyDescent="0.2">
      <c r="A8" s="6"/>
      <c r="B8" s="7"/>
      <c r="C8" s="7"/>
      <c r="D8" s="7"/>
      <c r="E8" s="7"/>
      <c r="F8" s="7"/>
      <c r="G8" s="7"/>
      <c r="H8" s="8"/>
      <c r="J8" s="4"/>
      <c r="K8" s="4"/>
      <c r="L8" s="4"/>
      <c r="M8" s="4"/>
      <c r="N8" s="4"/>
      <c r="O8" s="4"/>
    </row>
    <row r="9" spans="1:15" x14ac:dyDescent="0.2">
      <c r="A9" s="6"/>
      <c r="B9" s="7"/>
      <c r="C9" s="7"/>
      <c r="D9" s="7"/>
      <c r="E9" s="7"/>
      <c r="F9" s="7"/>
      <c r="G9" s="7"/>
      <c r="H9" s="8"/>
    </row>
    <row r="10" spans="1:15" x14ac:dyDescent="0.2">
      <c r="A10" s="6"/>
      <c r="B10" s="7"/>
      <c r="C10" s="7"/>
      <c r="D10" s="7"/>
      <c r="E10" s="7"/>
      <c r="F10" s="7"/>
      <c r="G10" s="7"/>
      <c r="H10" s="8"/>
    </row>
    <row r="11" spans="1:15" ht="13.5" customHeight="1" x14ac:dyDescent="0.2">
      <c r="A11" s="6"/>
      <c r="B11" s="7"/>
      <c r="C11" s="7"/>
      <c r="D11" s="7"/>
      <c r="E11" s="7"/>
      <c r="F11" s="7"/>
      <c r="G11" s="7"/>
      <c r="H11" s="8"/>
    </row>
    <row r="12" spans="1:15" ht="13.5" customHeight="1" x14ac:dyDescent="0.2">
      <c r="A12" s="219" t="s">
        <v>5</v>
      </c>
      <c r="B12" s="220"/>
      <c r="C12" s="220"/>
      <c r="D12" s="220"/>
      <c r="E12" s="220"/>
      <c r="F12" s="220"/>
      <c r="G12" s="220"/>
      <c r="H12" s="221"/>
    </row>
    <row r="13" spans="1:15" ht="13.5" customHeight="1" x14ac:dyDescent="0.2">
      <c r="A13" s="219"/>
      <c r="B13" s="220"/>
      <c r="C13" s="220"/>
      <c r="D13" s="220"/>
      <c r="E13" s="220"/>
      <c r="F13" s="220"/>
      <c r="G13" s="220"/>
      <c r="H13" s="221"/>
    </row>
    <row r="14" spans="1:15" x14ac:dyDescent="0.2">
      <c r="A14" s="6"/>
      <c r="B14" s="7"/>
      <c r="C14" s="7"/>
      <c r="D14" s="7"/>
      <c r="E14" s="7"/>
      <c r="F14" s="7"/>
      <c r="G14" s="7"/>
      <c r="H14" s="8"/>
    </row>
    <row r="15" spans="1:15" x14ac:dyDescent="0.2">
      <c r="A15" s="6"/>
      <c r="B15" s="7"/>
      <c r="C15" s="7"/>
      <c r="D15" s="7"/>
      <c r="E15" s="7"/>
      <c r="F15" s="7"/>
      <c r="G15" s="7"/>
      <c r="H15" s="8"/>
    </row>
    <row r="16" spans="1:15" x14ac:dyDescent="0.2">
      <c r="A16" s="6"/>
      <c r="B16" s="7"/>
      <c r="C16" s="7"/>
      <c r="D16" s="7"/>
      <c r="E16" s="7"/>
      <c r="F16" s="7"/>
      <c r="G16" s="7"/>
      <c r="H16" s="8"/>
    </row>
    <row r="17" spans="1:11" x14ac:dyDescent="0.2">
      <c r="A17" s="6"/>
      <c r="B17" s="7"/>
      <c r="C17" s="7"/>
      <c r="D17" s="7"/>
      <c r="E17" s="7"/>
      <c r="F17" s="7"/>
      <c r="G17" s="7"/>
      <c r="H17" s="8"/>
    </row>
    <row r="18" spans="1:11" x14ac:dyDescent="0.2">
      <c r="A18" s="6"/>
      <c r="B18" s="7"/>
      <c r="C18" s="7"/>
      <c r="D18" s="7"/>
      <c r="E18" s="7"/>
      <c r="F18" s="7"/>
      <c r="G18" s="7"/>
      <c r="H18" s="8"/>
    </row>
    <row r="19" spans="1:11" x14ac:dyDescent="0.2">
      <c r="A19" s="6"/>
      <c r="B19" s="7"/>
      <c r="C19" s="7"/>
      <c r="D19" s="7"/>
      <c r="E19" s="7"/>
      <c r="F19" s="7"/>
      <c r="G19" s="7"/>
      <c r="H19" s="8"/>
    </row>
    <row r="20" spans="1:11" x14ac:dyDescent="0.2">
      <c r="A20" s="6"/>
      <c r="B20" s="7"/>
      <c r="C20" s="7"/>
      <c r="D20" s="7"/>
      <c r="E20" s="7"/>
      <c r="F20" s="7"/>
      <c r="G20" s="7"/>
      <c r="H20" s="8"/>
    </row>
    <row r="21" spans="1:11" x14ac:dyDescent="0.2">
      <c r="A21" s="6"/>
      <c r="B21" s="7"/>
      <c r="C21" s="7"/>
      <c r="D21" s="7"/>
      <c r="E21" s="7"/>
      <c r="F21" s="7"/>
      <c r="G21" s="7"/>
      <c r="H21" s="8"/>
    </row>
    <row r="22" spans="1:11" ht="17.25" customHeight="1" x14ac:dyDescent="0.2">
      <c r="A22" s="207" t="s">
        <v>6</v>
      </c>
      <c r="B22" s="208"/>
      <c r="C22" s="216" t="s">
        <v>625</v>
      </c>
      <c r="D22" s="216"/>
      <c r="E22" s="216"/>
      <c r="F22" s="216"/>
      <c r="G22" s="216"/>
      <c r="H22" s="8"/>
    </row>
    <row r="23" spans="1:11" ht="17.25" customHeight="1" x14ac:dyDescent="0.2">
      <c r="A23" s="6"/>
      <c r="B23" s="7"/>
      <c r="C23" s="216"/>
      <c r="D23" s="216"/>
      <c r="E23" s="216"/>
      <c r="F23" s="216"/>
      <c r="G23" s="216"/>
      <c r="H23" s="27"/>
      <c r="I23" s="9"/>
    </row>
    <row r="24" spans="1:11" ht="13.5" customHeight="1" x14ac:dyDescent="0.2">
      <c r="A24" s="6"/>
      <c r="B24" s="7"/>
      <c r="C24" s="216"/>
      <c r="D24" s="216"/>
      <c r="E24" s="216"/>
      <c r="F24" s="216"/>
      <c r="G24" s="216"/>
      <c r="H24" s="8"/>
    </row>
    <row r="25" spans="1:11" ht="3.75" customHeight="1" x14ac:dyDescent="0.2">
      <c r="A25" s="6"/>
      <c r="B25" s="7"/>
      <c r="C25" s="216"/>
      <c r="D25" s="216"/>
      <c r="E25" s="216"/>
      <c r="F25" s="216"/>
      <c r="G25" s="216"/>
      <c r="H25" s="8"/>
    </row>
    <row r="26" spans="1:11" ht="9.75" customHeight="1" x14ac:dyDescent="0.2">
      <c r="A26" s="6"/>
      <c r="B26" s="7"/>
      <c r="C26" s="149"/>
      <c r="D26" s="149"/>
      <c r="E26" s="149"/>
      <c r="F26" s="149"/>
      <c r="G26" s="149"/>
      <c r="H26" s="8"/>
    </row>
    <row r="27" spans="1:11" x14ac:dyDescent="0.2">
      <c r="A27" s="6"/>
      <c r="B27" s="7"/>
      <c r="C27" s="7"/>
      <c r="D27" s="7"/>
      <c r="E27" s="7"/>
      <c r="F27" s="7"/>
      <c r="G27" s="7"/>
      <c r="H27" s="8"/>
    </row>
    <row r="28" spans="1:11" ht="16.2" x14ac:dyDescent="0.2">
      <c r="A28" s="207" t="s">
        <v>7</v>
      </c>
      <c r="B28" s="208"/>
      <c r="C28" s="234" t="s">
        <v>165</v>
      </c>
      <c r="D28" s="234"/>
      <c r="E28" s="234"/>
      <c r="F28" s="234"/>
      <c r="G28" s="234"/>
      <c r="H28" s="8"/>
    </row>
    <row r="29" spans="1:11" ht="16.2" x14ac:dyDescent="0.2">
      <c r="A29" s="35"/>
      <c r="B29" s="36"/>
      <c r="C29" s="234"/>
      <c r="D29" s="234"/>
      <c r="E29" s="234"/>
      <c r="F29" s="234"/>
      <c r="G29" s="234"/>
      <c r="H29" s="8"/>
    </row>
    <row r="30" spans="1:11" ht="16.2" x14ac:dyDescent="0.2">
      <c r="A30" s="6"/>
      <c r="B30" s="7"/>
      <c r="C30" s="7"/>
      <c r="D30" s="7"/>
      <c r="E30" s="7"/>
      <c r="F30" s="33"/>
      <c r="G30" s="33" t="str">
        <f ca="1">IF(OR(工事場所箇所数=0,工事場所箇所数=1),"","ほか " &amp; 工事場所箇所数 -1 &amp;" か所")</f>
        <v>ほか 114 か所</v>
      </c>
      <c r="H30" s="29"/>
      <c r="I30" s="3"/>
      <c r="J30" s="2" t="s">
        <v>25</v>
      </c>
      <c r="K30" s="123">
        <f ca="1">SUM(K31:K59)</f>
        <v>115</v>
      </c>
    </row>
    <row r="31" spans="1:11" x14ac:dyDescent="0.2">
      <c r="A31" s="6"/>
      <c r="B31" s="7"/>
      <c r="C31" s="7"/>
      <c r="D31" s="7"/>
      <c r="E31" s="7"/>
      <c r="F31" s="7"/>
      <c r="G31" s="7"/>
      <c r="H31" s="8"/>
      <c r="J31" s="2" t="s">
        <v>111</v>
      </c>
      <c r="K31" s="2">
        <f ca="1">IF(ISERROR(INDIRECT(J31)),0,INDIRECT(J31))</f>
        <v>42</v>
      </c>
    </row>
    <row r="32" spans="1:11" x14ac:dyDescent="0.2">
      <c r="A32" s="6"/>
      <c r="B32" s="7"/>
      <c r="C32" s="7"/>
      <c r="D32" s="7"/>
      <c r="E32" s="7"/>
      <c r="F32" s="7"/>
      <c r="G32" s="7"/>
      <c r="H32" s="8"/>
      <c r="J32" s="2" t="s">
        <v>112</v>
      </c>
      <c r="K32" s="2">
        <f t="shared" ref="K32:K57" ca="1" si="0">IF(ISERROR(INDIRECT(J32)),0,INDIRECT(J32))</f>
        <v>21</v>
      </c>
    </row>
    <row r="33" spans="1:11" ht="17.25" customHeight="1" x14ac:dyDescent="0.2">
      <c r="A33" s="207" t="s">
        <v>12</v>
      </c>
      <c r="B33" s="208"/>
      <c r="C33" s="234" t="s">
        <v>151</v>
      </c>
      <c r="D33" s="234"/>
      <c r="E33" s="234"/>
      <c r="F33" s="234"/>
      <c r="G33" s="234"/>
      <c r="H33" s="151"/>
      <c r="J33" s="2" t="s">
        <v>113</v>
      </c>
      <c r="K33" s="2">
        <f t="shared" ca="1" si="0"/>
        <v>52</v>
      </c>
    </row>
    <row r="34" spans="1:11" ht="18.75" customHeight="1" x14ac:dyDescent="0.2">
      <c r="A34" s="6"/>
      <c r="B34" s="7"/>
      <c r="C34" s="234"/>
      <c r="D34" s="234"/>
      <c r="E34" s="234"/>
      <c r="F34" s="234"/>
      <c r="G34" s="234"/>
      <c r="H34" s="151"/>
      <c r="J34" s="2" t="s">
        <v>114</v>
      </c>
      <c r="K34" s="2">
        <f t="shared" ca="1" si="0"/>
        <v>0</v>
      </c>
    </row>
    <row r="35" spans="1:11" ht="13.5" customHeight="1" x14ac:dyDescent="0.2">
      <c r="A35" s="6"/>
      <c r="B35" s="7"/>
      <c r="C35" s="148"/>
      <c r="D35" s="148"/>
      <c r="E35" s="148"/>
      <c r="F35" s="148"/>
      <c r="G35" s="148"/>
      <c r="H35" s="151"/>
      <c r="J35" s="2" t="s">
        <v>115</v>
      </c>
      <c r="K35" s="2">
        <f t="shared" ca="1" si="0"/>
        <v>0</v>
      </c>
    </row>
    <row r="36" spans="1:11" x14ac:dyDescent="0.2">
      <c r="A36" s="6"/>
      <c r="B36" s="7"/>
      <c r="C36" s="7"/>
      <c r="D36" s="7"/>
      <c r="E36" s="7"/>
      <c r="F36" s="7"/>
      <c r="G36" s="7"/>
      <c r="H36" s="8"/>
      <c r="J36" s="2" t="s">
        <v>116</v>
      </c>
      <c r="K36" s="2">
        <f t="shared" ca="1" si="0"/>
        <v>0</v>
      </c>
    </row>
    <row r="37" spans="1:11" ht="16.2" x14ac:dyDescent="0.2">
      <c r="A37" s="207" t="s">
        <v>147</v>
      </c>
      <c r="B37" s="208"/>
      <c r="C37" s="217" t="s">
        <v>152</v>
      </c>
      <c r="D37" s="217"/>
      <c r="E37" s="217"/>
      <c r="F37" s="217"/>
      <c r="G37" s="147"/>
      <c r="H37" s="8"/>
      <c r="J37" s="2" t="s">
        <v>117</v>
      </c>
      <c r="K37" s="2">
        <f t="shared" ca="1" si="0"/>
        <v>0</v>
      </c>
    </row>
    <row r="38" spans="1:11" x14ac:dyDescent="0.2">
      <c r="A38" s="6"/>
      <c r="B38" s="7"/>
      <c r="C38" s="7"/>
      <c r="D38" s="7"/>
      <c r="E38" s="7"/>
      <c r="F38" s="7"/>
      <c r="G38" s="7"/>
      <c r="H38" s="8"/>
      <c r="J38" s="2" t="s">
        <v>118</v>
      </c>
      <c r="K38" s="2">
        <f t="shared" ca="1" si="0"/>
        <v>0</v>
      </c>
    </row>
    <row r="39" spans="1:11" x14ac:dyDescent="0.2">
      <c r="A39" s="6"/>
      <c r="B39" s="7"/>
      <c r="C39" s="7"/>
      <c r="D39" s="7"/>
      <c r="E39" s="7"/>
      <c r="F39" s="7"/>
      <c r="G39" s="7"/>
      <c r="H39" s="8"/>
      <c r="J39" s="2" t="s">
        <v>138</v>
      </c>
      <c r="K39" s="2">
        <f t="shared" ca="1" si="0"/>
        <v>0</v>
      </c>
    </row>
    <row r="40" spans="1:11" ht="16.2" x14ac:dyDescent="0.2">
      <c r="A40" s="207" t="s">
        <v>13</v>
      </c>
      <c r="B40" s="208"/>
      <c r="C40" s="217" t="s">
        <v>153</v>
      </c>
      <c r="D40" s="217"/>
      <c r="E40" s="217"/>
      <c r="F40" s="217"/>
      <c r="G40" s="147"/>
      <c r="H40" s="8"/>
      <c r="J40" s="2" t="s">
        <v>119</v>
      </c>
      <c r="K40" s="2">
        <f t="shared" ca="1" si="0"/>
        <v>0</v>
      </c>
    </row>
    <row r="41" spans="1:11" x14ac:dyDescent="0.2">
      <c r="A41" s="6"/>
      <c r="B41" s="7"/>
      <c r="C41" s="7"/>
      <c r="D41" s="7"/>
      <c r="E41" s="7"/>
      <c r="F41" s="7"/>
      <c r="G41" s="7"/>
      <c r="H41" s="8"/>
      <c r="J41" s="2" t="s">
        <v>120</v>
      </c>
      <c r="K41" s="2">
        <f t="shared" ca="1" si="0"/>
        <v>0</v>
      </c>
    </row>
    <row r="42" spans="1:11" ht="13.5" customHeight="1" x14ac:dyDescent="0.2">
      <c r="A42" s="6"/>
      <c r="B42" s="7"/>
      <c r="C42" s="7"/>
      <c r="D42" s="7"/>
      <c r="E42" s="7"/>
      <c r="F42" s="7"/>
      <c r="G42" s="7"/>
      <c r="H42" s="8"/>
      <c r="J42" s="2" t="s">
        <v>121</v>
      </c>
      <c r="K42" s="2">
        <f t="shared" ca="1" si="0"/>
        <v>0</v>
      </c>
    </row>
    <row r="43" spans="1:11" ht="7.5" customHeight="1" x14ac:dyDescent="0.2">
      <c r="A43" s="6"/>
      <c r="B43" s="7"/>
      <c r="C43" s="7"/>
      <c r="D43" s="7"/>
      <c r="E43" s="7"/>
      <c r="F43" s="7"/>
      <c r="G43" s="7"/>
      <c r="H43" s="8"/>
      <c r="J43" s="2" t="s">
        <v>122</v>
      </c>
      <c r="K43" s="2">
        <f t="shared" ca="1" si="0"/>
        <v>0</v>
      </c>
    </row>
    <row r="44" spans="1:11" x14ac:dyDescent="0.2">
      <c r="A44" s="6"/>
      <c r="B44" s="7"/>
      <c r="C44" s="7"/>
      <c r="D44" s="7"/>
      <c r="E44" s="7"/>
      <c r="F44" s="7"/>
      <c r="G44" s="7"/>
      <c r="H44" s="8"/>
      <c r="J44" s="2" t="s">
        <v>123</v>
      </c>
      <c r="K44" s="2">
        <f t="shared" ca="1" si="0"/>
        <v>0</v>
      </c>
    </row>
    <row r="45" spans="1:11" x14ac:dyDescent="0.2">
      <c r="A45" s="6"/>
      <c r="B45" s="7"/>
      <c r="C45" s="7"/>
      <c r="D45" s="7"/>
      <c r="E45" s="7"/>
      <c r="F45" s="7"/>
      <c r="G45" s="7"/>
      <c r="H45" s="8"/>
      <c r="J45" s="2" t="s">
        <v>124</v>
      </c>
      <c r="K45" s="2">
        <f t="shared" ca="1" si="0"/>
        <v>0</v>
      </c>
    </row>
    <row r="46" spans="1:11" ht="13.5" customHeight="1" x14ac:dyDescent="0.2">
      <c r="A46" s="222" t="s">
        <v>154</v>
      </c>
      <c r="B46" s="223"/>
      <c r="C46" s="223"/>
      <c r="D46" s="223"/>
      <c r="E46" s="223"/>
      <c r="F46" s="223"/>
      <c r="G46" s="223"/>
      <c r="H46" s="224"/>
      <c r="J46" s="2" t="s">
        <v>125</v>
      </c>
      <c r="K46" s="2">
        <f t="shared" ca="1" si="0"/>
        <v>0</v>
      </c>
    </row>
    <row r="47" spans="1:11" ht="13.5" customHeight="1" x14ac:dyDescent="0.2">
      <c r="A47" s="222"/>
      <c r="B47" s="223"/>
      <c r="C47" s="223"/>
      <c r="D47" s="223"/>
      <c r="E47" s="223"/>
      <c r="F47" s="223"/>
      <c r="G47" s="223"/>
      <c r="H47" s="224"/>
      <c r="J47" s="2" t="s">
        <v>126</v>
      </c>
      <c r="K47" s="2">
        <f t="shared" ca="1" si="0"/>
        <v>0</v>
      </c>
    </row>
    <row r="48" spans="1:11" x14ac:dyDescent="0.2">
      <c r="A48" s="6"/>
      <c r="B48" s="7"/>
      <c r="C48" s="7"/>
      <c r="D48" s="7"/>
      <c r="E48" s="7"/>
      <c r="F48" s="7"/>
      <c r="G48" s="7"/>
      <c r="H48" s="8"/>
      <c r="J48" s="2" t="s">
        <v>127</v>
      </c>
      <c r="K48" s="2">
        <f t="shared" ca="1" si="0"/>
        <v>0</v>
      </c>
    </row>
    <row r="49" spans="1:15" x14ac:dyDescent="0.2">
      <c r="A49" s="6"/>
      <c r="B49" s="7"/>
      <c r="C49" s="7"/>
      <c r="D49" s="7"/>
      <c r="E49" s="7"/>
      <c r="F49" s="7"/>
      <c r="G49" s="7"/>
      <c r="H49" s="8"/>
      <c r="J49" s="2" t="s">
        <v>128</v>
      </c>
      <c r="K49" s="2">
        <f t="shared" ca="1" si="0"/>
        <v>0</v>
      </c>
    </row>
    <row r="50" spans="1:15" x14ac:dyDescent="0.2">
      <c r="A50" s="6"/>
      <c r="B50" s="7"/>
      <c r="C50" s="7"/>
      <c r="D50" s="7"/>
      <c r="E50" s="7"/>
      <c r="F50" s="7"/>
      <c r="G50" s="7"/>
      <c r="H50" s="8"/>
      <c r="J50" s="2" t="s">
        <v>129</v>
      </c>
      <c r="K50" s="2">
        <f t="shared" ca="1" si="0"/>
        <v>0</v>
      </c>
    </row>
    <row r="51" spans="1:15" x14ac:dyDescent="0.2">
      <c r="A51" s="6"/>
      <c r="B51" s="7"/>
      <c r="C51" s="7"/>
      <c r="D51" s="7"/>
      <c r="E51" s="7"/>
      <c r="F51" s="7"/>
      <c r="G51" s="7"/>
      <c r="H51" s="8"/>
      <c r="J51" s="2" t="s">
        <v>130</v>
      </c>
      <c r="K51" s="2">
        <f t="shared" ca="1" si="0"/>
        <v>0</v>
      </c>
    </row>
    <row r="52" spans="1:15" x14ac:dyDescent="0.2">
      <c r="A52" s="6"/>
      <c r="B52" s="7"/>
      <c r="C52" s="7"/>
      <c r="D52" s="7"/>
      <c r="E52" s="7"/>
      <c r="F52" s="7"/>
      <c r="G52" s="7"/>
      <c r="H52" s="8"/>
      <c r="J52" s="2" t="s">
        <v>131</v>
      </c>
      <c r="K52" s="2">
        <f t="shared" ca="1" si="0"/>
        <v>0</v>
      </c>
    </row>
    <row r="53" spans="1:15" x14ac:dyDescent="0.2">
      <c r="A53" s="6"/>
      <c r="B53" s="7"/>
      <c r="C53" s="7"/>
      <c r="D53" s="7"/>
      <c r="E53" s="7"/>
      <c r="F53" s="7"/>
      <c r="G53" s="7"/>
      <c r="H53" s="8"/>
      <c r="J53" s="2" t="s">
        <v>132</v>
      </c>
      <c r="K53" s="2">
        <f t="shared" ca="1" si="0"/>
        <v>0</v>
      </c>
    </row>
    <row r="54" spans="1:15" x14ac:dyDescent="0.2">
      <c r="A54" s="10"/>
      <c r="B54" s="11"/>
      <c r="C54" s="11"/>
      <c r="D54" s="11"/>
      <c r="E54" s="11"/>
      <c r="F54" s="11"/>
      <c r="G54" s="11"/>
      <c r="H54" s="12"/>
      <c r="J54" s="2" t="s">
        <v>133</v>
      </c>
      <c r="K54" s="2">
        <f t="shared" ca="1" si="0"/>
        <v>0</v>
      </c>
    </row>
    <row r="55" spans="1:15" ht="21.75" customHeight="1" x14ac:dyDescent="0.2">
      <c r="A55" s="13"/>
      <c r="B55" s="13"/>
      <c r="C55" s="13"/>
      <c r="D55" s="13"/>
      <c r="E55" s="13"/>
      <c r="F55" s="13"/>
      <c r="G55" s="13"/>
      <c r="H55" s="13"/>
      <c r="J55" s="2" t="s">
        <v>134</v>
      </c>
      <c r="K55" s="2">
        <f t="shared" ca="1" si="0"/>
        <v>0</v>
      </c>
    </row>
    <row r="56" spans="1:15" ht="33" customHeight="1" x14ac:dyDescent="0.2">
      <c r="A56" s="24" t="s">
        <v>29</v>
      </c>
      <c r="B56" s="25"/>
      <c r="C56" s="25"/>
      <c r="D56" s="25"/>
      <c r="E56" s="25"/>
      <c r="F56" s="25"/>
      <c r="G56" s="25"/>
      <c r="H56" s="26"/>
      <c r="J56" s="2" t="s">
        <v>135</v>
      </c>
      <c r="K56" s="2">
        <f t="shared" ca="1" si="0"/>
        <v>0</v>
      </c>
    </row>
    <row r="57" spans="1:15" ht="33" customHeight="1" x14ac:dyDescent="0.2">
      <c r="A57" s="209" t="s">
        <v>14</v>
      </c>
      <c r="B57" s="210"/>
      <c r="C57" s="210"/>
      <c r="D57" s="210"/>
      <c r="E57" s="210"/>
      <c r="F57" s="210"/>
      <c r="G57" s="210"/>
      <c r="H57" s="211"/>
      <c r="J57" s="2" t="s">
        <v>136</v>
      </c>
      <c r="K57" s="2">
        <f t="shared" ca="1" si="0"/>
        <v>0</v>
      </c>
      <c r="L57" s="4"/>
      <c r="M57" s="4"/>
      <c r="N57" s="4"/>
      <c r="O57" s="4"/>
    </row>
    <row r="58" spans="1:15" s="13" customFormat="1" ht="33" customHeight="1" x14ac:dyDescent="0.2">
      <c r="A58" s="225" t="s">
        <v>626</v>
      </c>
      <c r="B58" s="226"/>
      <c r="C58" s="226"/>
      <c r="D58" s="226"/>
      <c r="E58" s="226"/>
      <c r="F58" s="226"/>
      <c r="G58" s="226"/>
      <c r="H58" s="227"/>
      <c r="J58" s="185" t="s">
        <v>137</v>
      </c>
      <c r="K58" s="185">
        <f ca="1">IF(ISERROR(INDIRECT(J58)),0,INDIRECT(J58))</f>
        <v>0</v>
      </c>
      <c r="L58" s="7"/>
      <c r="M58" s="7"/>
      <c r="N58" s="7"/>
      <c r="O58" s="7"/>
    </row>
    <row r="59" spans="1:15" ht="33" customHeight="1" x14ac:dyDescent="0.2">
      <c r="A59" s="231" t="s">
        <v>17</v>
      </c>
      <c r="B59" s="232"/>
      <c r="C59" s="232"/>
      <c r="D59" s="232"/>
      <c r="E59" s="232"/>
      <c r="F59" s="232"/>
      <c r="G59" s="232"/>
      <c r="H59" s="233"/>
      <c r="J59" s="2" t="s">
        <v>143</v>
      </c>
      <c r="K59" s="2">
        <f ca="1">IF(ISERROR(INDIRECT(J59)),0,INDIRECT(J59))</f>
        <v>0</v>
      </c>
      <c r="L59" s="4"/>
      <c r="M59" s="4"/>
      <c r="N59" s="4"/>
      <c r="O59" s="4"/>
    </row>
    <row r="60" spans="1:15" s="13" customFormat="1" ht="33" customHeight="1" x14ac:dyDescent="0.2">
      <c r="A60" s="225" t="s">
        <v>627</v>
      </c>
      <c r="B60" s="226"/>
      <c r="C60" s="226"/>
      <c r="D60" s="226"/>
      <c r="E60" s="226"/>
      <c r="F60" s="226"/>
      <c r="G60" s="226"/>
      <c r="H60" s="227"/>
      <c r="J60" s="7"/>
      <c r="K60" s="7"/>
      <c r="L60" s="7"/>
      <c r="M60" s="7"/>
      <c r="N60" s="7"/>
      <c r="O60" s="7"/>
    </row>
    <row r="61" spans="1:15" ht="33" customHeight="1" x14ac:dyDescent="0.2">
      <c r="A61" s="209" t="s">
        <v>18</v>
      </c>
      <c r="B61" s="210"/>
      <c r="C61" s="210"/>
      <c r="D61" s="210"/>
      <c r="E61" s="210"/>
      <c r="F61" s="210"/>
      <c r="G61" s="210"/>
      <c r="H61" s="211"/>
      <c r="J61" s="4"/>
      <c r="K61" s="4"/>
      <c r="L61" s="4"/>
      <c r="M61" s="4"/>
      <c r="N61" s="4"/>
      <c r="O61" s="4"/>
    </row>
    <row r="62" spans="1:15" s="13" customFormat="1" ht="33" customHeight="1" x14ac:dyDescent="0.2">
      <c r="A62" s="225" t="s">
        <v>155</v>
      </c>
      <c r="B62" s="226"/>
      <c r="C62" s="226"/>
      <c r="D62" s="226"/>
      <c r="E62" s="226"/>
      <c r="F62" s="226"/>
      <c r="G62" s="226"/>
      <c r="H62" s="227"/>
      <c r="J62" s="7"/>
      <c r="K62" s="7"/>
      <c r="L62" s="7"/>
      <c r="M62" s="7"/>
      <c r="N62" s="7"/>
      <c r="O62" s="7"/>
    </row>
    <row r="63" spans="1:15" ht="33" customHeight="1" x14ac:dyDescent="0.2">
      <c r="A63" s="228" t="s">
        <v>9</v>
      </c>
      <c r="B63" s="229"/>
      <c r="C63" s="229"/>
      <c r="D63" s="229"/>
      <c r="E63" s="229"/>
      <c r="F63" s="229"/>
      <c r="G63" s="229"/>
      <c r="H63" s="230"/>
    </row>
    <row r="64" spans="1:15" ht="33" customHeight="1" x14ac:dyDescent="0.2">
      <c r="A64" s="15" t="s">
        <v>10</v>
      </c>
      <c r="B64" s="16"/>
      <c r="C64" s="16"/>
      <c r="D64" s="16"/>
      <c r="E64" s="16"/>
      <c r="F64" s="16"/>
      <c r="G64" s="16"/>
      <c r="H64" s="17"/>
    </row>
    <row r="65" spans="1:10" ht="33" customHeight="1" x14ac:dyDescent="0.2">
      <c r="A65" s="18" t="s">
        <v>24</v>
      </c>
      <c r="B65" s="16"/>
      <c r="C65" s="16"/>
      <c r="D65" s="16"/>
      <c r="E65" s="16"/>
      <c r="F65" s="16"/>
      <c r="G65" s="16"/>
      <c r="H65" s="17"/>
    </row>
    <row r="66" spans="1:10" ht="33" customHeight="1" x14ac:dyDescent="0.2">
      <c r="A66" s="15" t="s">
        <v>11</v>
      </c>
      <c r="B66" s="16"/>
      <c r="C66" s="16"/>
      <c r="D66" s="16"/>
      <c r="E66" s="16"/>
      <c r="F66" s="16"/>
      <c r="G66" s="16"/>
      <c r="H66" s="17"/>
    </row>
    <row r="67" spans="1:10" ht="33" customHeight="1" x14ac:dyDescent="0.2">
      <c r="A67" s="30" t="s">
        <v>30</v>
      </c>
      <c r="B67" s="31"/>
      <c r="C67" s="31"/>
      <c r="D67" s="31"/>
      <c r="E67" s="32"/>
      <c r="F67" s="16"/>
      <c r="G67" s="16"/>
      <c r="H67" s="17"/>
      <c r="J67" s="19"/>
    </row>
    <row r="68" spans="1:10" ht="33" customHeight="1" x14ac:dyDescent="0.2">
      <c r="A68" s="34" t="s">
        <v>28</v>
      </c>
      <c r="B68" s="218">
        <f xml:space="preserve"> 設計書!合計</f>
        <v>0</v>
      </c>
      <c r="C68" s="218"/>
      <c r="D68" s="218"/>
      <c r="E68" s="218"/>
      <c r="F68" s="16"/>
      <c r="G68" s="16"/>
      <c r="H68" s="17"/>
    </row>
    <row r="69" spans="1:10" ht="33" customHeight="1" x14ac:dyDescent="0.2">
      <c r="A69" s="20"/>
      <c r="B69" s="16"/>
      <c r="C69" s="16"/>
      <c r="D69" s="16"/>
      <c r="E69" s="16"/>
      <c r="F69" s="16"/>
      <c r="G69" s="16"/>
      <c r="H69" s="17"/>
    </row>
    <row r="70" spans="1:10" ht="33" customHeight="1" x14ac:dyDescent="0.2">
      <c r="A70" s="20"/>
      <c r="B70" s="16"/>
      <c r="C70" s="16"/>
      <c r="D70" s="16"/>
      <c r="E70" s="16"/>
      <c r="F70" s="16"/>
      <c r="G70" s="16"/>
      <c r="H70" s="17"/>
    </row>
    <row r="71" spans="1:10" ht="33" customHeight="1" x14ac:dyDescent="0.2">
      <c r="A71" s="20"/>
      <c r="B71" s="16"/>
      <c r="C71" s="16"/>
      <c r="D71" s="16"/>
      <c r="E71" s="16"/>
      <c r="F71" s="16"/>
      <c r="G71" s="16"/>
      <c r="H71" s="17"/>
    </row>
    <row r="72" spans="1:10" ht="33" customHeight="1" x14ac:dyDescent="0.2">
      <c r="A72" s="20"/>
      <c r="B72" s="16"/>
      <c r="C72" s="16"/>
      <c r="D72" s="16"/>
      <c r="E72" s="16"/>
      <c r="F72" s="16"/>
      <c r="G72" s="16"/>
      <c r="H72" s="17"/>
    </row>
    <row r="73" spans="1:10" ht="33" customHeight="1" x14ac:dyDescent="0.2">
      <c r="A73" s="20"/>
      <c r="B73" s="16"/>
      <c r="C73" s="16"/>
      <c r="D73" s="16"/>
      <c r="E73" s="16"/>
      <c r="F73" s="16"/>
      <c r="G73" s="16"/>
      <c r="H73" s="17"/>
    </row>
    <row r="74" spans="1:10" ht="33" customHeight="1" x14ac:dyDescent="0.2">
      <c r="A74" s="20"/>
      <c r="B74" s="16"/>
      <c r="C74" s="16"/>
      <c r="D74" s="16"/>
      <c r="E74" s="16"/>
      <c r="F74" s="16"/>
      <c r="G74" s="16"/>
      <c r="H74" s="17"/>
    </row>
    <row r="75" spans="1:10" ht="33" customHeight="1" x14ac:dyDescent="0.2">
      <c r="A75" s="20"/>
      <c r="B75" s="16"/>
      <c r="C75" s="16"/>
      <c r="D75" s="16"/>
      <c r="E75" s="16"/>
      <c r="F75" s="16"/>
      <c r="G75" s="16"/>
      <c r="H75" s="17"/>
    </row>
    <row r="76" spans="1:10" ht="33" customHeight="1" x14ac:dyDescent="0.2">
      <c r="A76" s="20"/>
      <c r="B76" s="16"/>
      <c r="C76" s="16"/>
      <c r="D76" s="16"/>
      <c r="E76" s="16"/>
      <c r="F76" s="16"/>
      <c r="G76" s="16"/>
      <c r="H76" s="17"/>
    </row>
    <row r="77" spans="1:10" ht="33" customHeight="1" x14ac:dyDescent="0.2">
      <c r="A77" s="20"/>
      <c r="B77" s="16"/>
      <c r="C77" s="16"/>
      <c r="D77" s="16"/>
      <c r="E77" s="16"/>
      <c r="F77" s="16"/>
      <c r="G77" s="16"/>
      <c r="H77" s="17"/>
    </row>
    <row r="78" spans="1:10" ht="33" customHeight="1" x14ac:dyDescent="0.2">
      <c r="A78" s="21"/>
      <c r="B78" s="22"/>
      <c r="C78" s="22"/>
      <c r="D78" s="22"/>
      <c r="E78" s="22"/>
      <c r="F78" s="22"/>
      <c r="G78" s="22"/>
      <c r="H78" s="23"/>
    </row>
    <row r="79" spans="1:10" x14ac:dyDescent="0.2">
      <c r="A79" s="13"/>
      <c r="B79" s="13"/>
      <c r="C79" s="13"/>
      <c r="D79" s="13"/>
      <c r="E79" s="13"/>
      <c r="F79" s="13"/>
      <c r="G79" s="13"/>
      <c r="H79" s="13"/>
    </row>
  </sheetData>
  <mergeCells count="22">
    <mergeCell ref="B68:E68"/>
    <mergeCell ref="A12:H13"/>
    <mergeCell ref="A46:H47"/>
    <mergeCell ref="A61:H61"/>
    <mergeCell ref="A60:H60"/>
    <mergeCell ref="A58:H58"/>
    <mergeCell ref="C40:F40"/>
    <mergeCell ref="A33:B33"/>
    <mergeCell ref="A63:H63"/>
    <mergeCell ref="A59:H59"/>
    <mergeCell ref="A62:H62"/>
    <mergeCell ref="C28:G29"/>
    <mergeCell ref="C33:G34"/>
    <mergeCell ref="A37:B37"/>
    <mergeCell ref="A40:B40"/>
    <mergeCell ref="A28:B28"/>
    <mergeCell ref="A22:B22"/>
    <mergeCell ref="A57:H57"/>
    <mergeCell ref="G2:H2"/>
    <mergeCell ref="G3:H3"/>
    <mergeCell ref="C22:G25"/>
    <mergeCell ref="C37:F37"/>
  </mergeCells>
  <phoneticPr fontId="2"/>
  <pageMargins left="1.1023622047244095" right="0.51181102362204722" top="0.82677165354330717" bottom="0.59055118110236227" header="0.51181102362204722" footer="0.51181102362204722"/>
  <pageSetup paperSize="9" fitToHeight="2" orientation="portrait" r:id="rId1"/>
  <headerFooter alignWithMargins="0"/>
  <rowBreaks count="1" manualBreakCount="1">
    <brk id="55" max="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16"/>
  <sheetViews>
    <sheetView showZeros="0" view="pageBreakPreview" zoomScaleNormal="100" workbookViewId="0">
      <selection activeCell="I41" sqref="I41"/>
    </sheetView>
  </sheetViews>
  <sheetFormatPr defaultColWidth="9" defaultRowHeight="13.2" x14ac:dyDescent="0.2"/>
  <cols>
    <col min="1" max="1" width="9" style="105"/>
    <col min="2" max="2" width="17.109375" style="105" customWidth="1"/>
    <col min="3" max="3" width="5.21875" style="105" bestFit="1" customWidth="1"/>
    <col min="4" max="4" width="9" style="105"/>
    <col min="5" max="5" width="25.6640625" style="106" customWidth="1"/>
    <col min="6" max="6" width="13.44140625" style="105" customWidth="1"/>
    <col min="7" max="7" width="3.44140625" style="105" bestFit="1" customWidth="1"/>
    <col min="8" max="11" width="10.6640625" style="105" customWidth="1"/>
    <col min="12" max="12" width="22.44140625" style="106" customWidth="1"/>
    <col min="13" max="14" width="33.33203125" style="105" customWidth="1"/>
    <col min="15" max="15" width="100.6640625" style="106" customWidth="1"/>
    <col min="16" max="16384" width="9" style="105"/>
  </cols>
  <sheetData>
    <row r="1" spans="1:16" ht="19.8" thickBot="1" x14ac:dyDescent="0.25">
      <c r="B1" s="104" t="s">
        <v>63</v>
      </c>
      <c r="C1" s="104"/>
      <c r="D1" s="105" t="str">
        <f>"("&amp;表紙等_署用!H1&amp;")"</f>
        <v>(№ 8-17)</v>
      </c>
      <c r="L1" s="107" t="s">
        <v>336</v>
      </c>
      <c r="M1" s="289" t="s">
        <v>141</v>
      </c>
      <c r="N1" s="289"/>
      <c r="O1" s="289"/>
    </row>
    <row r="2" spans="1:16" x14ac:dyDescent="0.2">
      <c r="B2" s="290" t="s">
        <v>65</v>
      </c>
      <c r="C2" s="293" t="s">
        <v>66</v>
      </c>
      <c r="D2" s="296" t="s">
        <v>67</v>
      </c>
      <c r="E2" s="299" t="s">
        <v>68</v>
      </c>
      <c r="F2" s="110" t="s">
        <v>69</v>
      </c>
      <c r="G2" s="111"/>
      <c r="H2" s="296" t="s">
        <v>39</v>
      </c>
      <c r="I2" s="296"/>
      <c r="J2" s="296"/>
      <c r="K2" s="296"/>
      <c r="L2" s="302"/>
      <c r="M2" s="290" t="s">
        <v>65</v>
      </c>
      <c r="N2" s="296" t="s">
        <v>67</v>
      </c>
      <c r="O2" s="299" t="s">
        <v>68</v>
      </c>
    </row>
    <row r="3" spans="1:16" ht="26.4" x14ac:dyDescent="0.2">
      <c r="B3" s="291"/>
      <c r="C3" s="294"/>
      <c r="D3" s="297"/>
      <c r="E3" s="300"/>
      <c r="F3" s="300" t="s">
        <v>70</v>
      </c>
      <c r="G3" s="279" t="s">
        <v>71</v>
      </c>
      <c r="H3" s="152" t="s">
        <v>159</v>
      </c>
      <c r="I3" s="153" t="s">
        <v>160</v>
      </c>
      <c r="J3" s="153" t="s">
        <v>162</v>
      </c>
      <c r="K3" s="152" t="s">
        <v>163</v>
      </c>
      <c r="L3" s="281" t="s">
        <v>72</v>
      </c>
      <c r="M3" s="291"/>
      <c r="N3" s="297"/>
      <c r="O3" s="300"/>
    </row>
    <row r="4" spans="1:16" ht="13.8" thickBot="1" x14ac:dyDescent="0.25">
      <c r="B4" s="292"/>
      <c r="C4" s="295"/>
      <c r="D4" s="298"/>
      <c r="E4" s="301"/>
      <c r="F4" s="301"/>
      <c r="G4" s="280"/>
      <c r="H4" s="115" t="s">
        <v>158</v>
      </c>
      <c r="I4" s="116" t="s">
        <v>158</v>
      </c>
      <c r="J4" s="116" t="s">
        <v>158</v>
      </c>
      <c r="K4" s="115" t="s">
        <v>158</v>
      </c>
      <c r="L4" s="282"/>
      <c r="M4" s="292"/>
      <c r="N4" s="298"/>
      <c r="O4" s="301"/>
    </row>
    <row r="5" spans="1:16" ht="26.4" x14ac:dyDescent="0.2">
      <c r="A5" s="206">
        <v>1</v>
      </c>
      <c r="B5" s="174">
        <f>M5</f>
        <v>261010073</v>
      </c>
      <c r="C5" s="109" t="str">
        <f>IF(B5="〃","〃","新規")</f>
        <v>新規</v>
      </c>
      <c r="D5" s="109" t="str">
        <f>N5</f>
        <v>市道</v>
      </c>
      <c r="E5" s="109" t="str">
        <f>O5</f>
        <v>広島市東区牛田東4丁目8番12号先交差点</v>
      </c>
      <c r="F5" s="109" t="s">
        <v>173</v>
      </c>
      <c r="G5" s="109">
        <v>1</v>
      </c>
      <c r="H5" s="109"/>
      <c r="I5" s="109"/>
      <c r="J5" s="109"/>
      <c r="K5" s="109">
        <v>13</v>
      </c>
      <c r="L5" s="117"/>
      <c r="M5" s="108">
        <v>261010073</v>
      </c>
      <c r="N5" s="109" t="s">
        <v>166</v>
      </c>
      <c r="O5" s="109" t="s">
        <v>337</v>
      </c>
      <c r="P5" s="105" t="str">
        <f>ASC(L5)</f>
        <v/>
      </c>
    </row>
    <row r="6" spans="1:16" ht="26.4" x14ac:dyDescent="0.2">
      <c r="A6" s="206">
        <f ca="1">IF(E5="","",IF(E6="〃",A5,A5+1))</f>
        <v>1</v>
      </c>
      <c r="B6" s="118" t="str">
        <f ca="1">IF(OFFSET(M6,-1,)=M6,"〃",M6)</f>
        <v>〃</v>
      </c>
      <c r="C6" s="112" t="str">
        <f ca="1">IF(B6="〃","〃","新規")</f>
        <v>〃</v>
      </c>
      <c r="D6" s="112" t="str">
        <f ca="1">IF(OFFSET(N6,-1,)=N6,"〃",N6)</f>
        <v>〃</v>
      </c>
      <c r="E6" s="112" t="str">
        <f ca="1">IF(OFFSET(O6,-1,)=O6,"〃",O6)</f>
        <v>〃</v>
      </c>
      <c r="F6" s="112" t="s">
        <v>169</v>
      </c>
      <c r="G6" s="112">
        <v>1</v>
      </c>
      <c r="H6" s="112"/>
      <c r="I6" s="112"/>
      <c r="J6" s="112"/>
      <c r="K6" s="112">
        <v>7.5</v>
      </c>
      <c r="L6" s="119" t="s">
        <v>163</v>
      </c>
      <c r="M6" s="118">
        <v>261010073</v>
      </c>
      <c r="N6" s="112" t="s">
        <v>166</v>
      </c>
      <c r="O6" s="112" t="s">
        <v>337</v>
      </c>
      <c r="P6" s="105" t="str">
        <f>ASC(L6)</f>
        <v>削除</v>
      </c>
    </row>
    <row r="7" spans="1:16" ht="26.4" x14ac:dyDescent="0.2">
      <c r="A7" s="206">
        <f t="shared" ref="A7:A14" ca="1" si="0">IF(E6="","",IF(E7="〃",A6,A6+1))</f>
        <v>2</v>
      </c>
      <c r="B7" s="118" t="str">
        <f t="shared" ref="B7:B13" ca="1" si="1">IF(OFFSET(M7,-1,)=M7,"〃",M7)</f>
        <v>〃</v>
      </c>
      <c r="C7" s="112" t="str">
        <f t="shared" ref="C7:C13" ca="1" si="2">IF(B7="〃","〃","新規")</f>
        <v>〃</v>
      </c>
      <c r="D7" s="112" t="str">
        <f t="shared" ref="D7:D13" ca="1" si="3">IF(OFFSET(N7,-1,)=N7,"〃",N7)</f>
        <v>〃</v>
      </c>
      <c r="E7" s="112" t="str">
        <f t="shared" ref="E7:E13" ca="1" si="4">IF(OFFSET(O7,-1,)=O7,"〃",O7)</f>
        <v>広島市東区若草町17番先</v>
      </c>
      <c r="F7" s="112" t="s">
        <v>164</v>
      </c>
      <c r="G7" s="112">
        <v>1</v>
      </c>
      <c r="H7" s="112"/>
      <c r="I7" s="112"/>
      <c r="J7" s="112"/>
      <c r="K7" s="112">
        <v>40</v>
      </c>
      <c r="L7" s="119" t="s">
        <v>339</v>
      </c>
      <c r="M7" s="118">
        <v>261010073</v>
      </c>
      <c r="N7" s="112" t="s">
        <v>166</v>
      </c>
      <c r="O7" s="112" t="s">
        <v>338</v>
      </c>
      <c r="P7" s="105" t="str">
        <f t="shared" ref="P7:P13" si="5">ASC(L7)</f>
        <v>全削除(一部摩耗)</v>
      </c>
    </row>
    <row r="8" spans="1:16" ht="39.6" x14ac:dyDescent="0.2">
      <c r="A8" s="206">
        <f t="shared" ca="1" si="0"/>
        <v>2</v>
      </c>
      <c r="B8" s="118" t="str">
        <f t="shared" ca="1" si="1"/>
        <v>〃</v>
      </c>
      <c r="C8" s="112" t="str">
        <f t="shared" ca="1" si="2"/>
        <v>〃</v>
      </c>
      <c r="D8" s="112" t="str">
        <f t="shared" ca="1" si="3"/>
        <v>〃</v>
      </c>
      <c r="E8" s="112" t="str">
        <f t="shared" ca="1" si="4"/>
        <v>〃</v>
      </c>
      <c r="F8" s="112" t="s">
        <v>278</v>
      </c>
      <c r="G8" s="112">
        <v>1</v>
      </c>
      <c r="H8" s="112"/>
      <c r="I8" s="112"/>
      <c r="J8" s="112"/>
      <c r="K8" s="112">
        <v>9</v>
      </c>
      <c r="L8" s="119" t="s">
        <v>340</v>
      </c>
      <c r="M8" s="118">
        <v>261010073</v>
      </c>
      <c r="N8" s="112" t="s">
        <v>166</v>
      </c>
      <c r="O8" s="112" t="s">
        <v>338</v>
      </c>
      <c r="P8" s="105" t="str">
        <f t="shared" si="5"/>
        <v>西側近</v>
      </c>
    </row>
    <row r="9" spans="1:16" ht="26.4" x14ac:dyDescent="0.2">
      <c r="A9" s="206">
        <f t="shared" ca="1" si="0"/>
        <v>2</v>
      </c>
      <c r="B9" s="118" t="str">
        <f t="shared" ca="1" si="1"/>
        <v>〃</v>
      </c>
      <c r="C9" s="112" t="str">
        <f t="shared" ca="1" si="2"/>
        <v>〃</v>
      </c>
      <c r="D9" s="112" t="str">
        <f t="shared" ca="1" si="3"/>
        <v>〃</v>
      </c>
      <c r="E9" s="112" t="str">
        <f t="shared" ca="1" si="4"/>
        <v>〃</v>
      </c>
      <c r="F9" s="112" t="s">
        <v>169</v>
      </c>
      <c r="G9" s="112">
        <v>2</v>
      </c>
      <c r="H9" s="112"/>
      <c r="I9" s="112"/>
      <c r="J9" s="112"/>
      <c r="K9" s="112">
        <v>15</v>
      </c>
      <c r="L9" s="119" t="s">
        <v>341</v>
      </c>
      <c r="M9" s="118">
        <v>261010073</v>
      </c>
      <c r="N9" s="112" t="s">
        <v>166</v>
      </c>
      <c r="O9" s="112" t="s">
        <v>338</v>
      </c>
      <c r="P9" s="105" t="str">
        <f t="shared" si="5"/>
        <v>西側 削除_x000D_
東側</v>
      </c>
    </row>
    <row r="10" spans="1:16" x14ac:dyDescent="0.2">
      <c r="A10" s="206">
        <f t="shared" ca="1" si="0"/>
        <v>3</v>
      </c>
      <c r="B10" s="118" t="str">
        <f t="shared" ca="1" si="1"/>
        <v>〃</v>
      </c>
      <c r="C10" s="112" t="str">
        <f t="shared" ca="1" si="2"/>
        <v>〃</v>
      </c>
      <c r="D10" s="112" t="str">
        <f t="shared" ca="1" si="3"/>
        <v>〃</v>
      </c>
      <c r="E10" s="112" t="str">
        <f t="shared" ca="1" si="4"/>
        <v>広島市東区若草町18番28号</v>
      </c>
      <c r="F10" s="112" t="s">
        <v>171</v>
      </c>
      <c r="G10" s="112">
        <v>1</v>
      </c>
      <c r="H10" s="112"/>
      <c r="I10" s="112">
        <v>4</v>
      </c>
      <c r="J10" s="112"/>
      <c r="K10" s="112"/>
      <c r="L10" s="119" t="s">
        <v>343</v>
      </c>
      <c r="M10" s="118">
        <v>261010073</v>
      </c>
      <c r="N10" s="112" t="s">
        <v>166</v>
      </c>
      <c r="O10" s="112" t="s">
        <v>342</v>
      </c>
      <c r="P10" s="105" t="str">
        <f t="shared" si="5"/>
        <v>交差点内中央線連結</v>
      </c>
    </row>
    <row r="11" spans="1:16" ht="26.4" x14ac:dyDescent="0.2">
      <c r="A11" s="206">
        <f t="shared" ca="1" si="0"/>
        <v>4</v>
      </c>
      <c r="B11" s="118" t="str">
        <f t="shared" ca="1" si="1"/>
        <v>261010073_x000D_
(第12-1-0053)</v>
      </c>
      <c r="C11" s="112" t="str">
        <f t="shared" ca="1" si="2"/>
        <v>新規</v>
      </c>
      <c r="D11" s="112" t="str">
        <f t="shared" ca="1" si="3"/>
        <v>〃</v>
      </c>
      <c r="E11" s="112" t="str">
        <f t="shared" ca="1" si="4"/>
        <v>広島市東区尾長西1丁目3番20号先交差点</v>
      </c>
      <c r="F11" s="112" t="s">
        <v>228</v>
      </c>
      <c r="G11" s="112">
        <v>2</v>
      </c>
      <c r="H11" s="112"/>
      <c r="I11" s="112"/>
      <c r="J11" s="112">
        <v>26</v>
      </c>
      <c r="K11" s="112"/>
      <c r="L11" s="119" t="s">
        <v>345</v>
      </c>
      <c r="M11" s="118" t="s">
        <v>346</v>
      </c>
      <c r="N11" s="112" t="s">
        <v>166</v>
      </c>
      <c r="O11" s="112" t="s">
        <v>344</v>
      </c>
      <c r="P11" s="105" t="str">
        <f t="shared" si="5"/>
        <v>西側 縮小版施工_x000D_
東側</v>
      </c>
    </row>
    <row r="12" spans="1:16" ht="26.4" x14ac:dyDescent="0.2">
      <c r="A12" s="206">
        <f t="shared" ca="1" si="0"/>
        <v>4</v>
      </c>
      <c r="B12" s="118" t="str">
        <f t="shared" ca="1" si="1"/>
        <v>〃</v>
      </c>
      <c r="C12" s="112" t="str">
        <f t="shared" ca="1" si="2"/>
        <v>〃</v>
      </c>
      <c r="D12" s="112" t="str">
        <f t="shared" ca="1" si="3"/>
        <v>〃</v>
      </c>
      <c r="E12" s="112" t="str">
        <f t="shared" ca="1" si="4"/>
        <v>〃</v>
      </c>
      <c r="F12" s="112" t="s">
        <v>230</v>
      </c>
      <c r="G12" s="112">
        <v>1</v>
      </c>
      <c r="H12" s="112">
        <v>3</v>
      </c>
      <c r="I12" s="112"/>
      <c r="J12" s="112"/>
      <c r="K12" s="112"/>
      <c r="L12" s="119" t="s">
        <v>347</v>
      </c>
      <c r="M12" s="118" t="s">
        <v>346</v>
      </c>
      <c r="N12" s="112" t="s">
        <v>166</v>
      </c>
      <c r="O12" s="112" t="s">
        <v>344</v>
      </c>
      <c r="P12" s="105" t="str">
        <f t="shared" si="5"/>
        <v>東側</v>
      </c>
    </row>
    <row r="13" spans="1:16" ht="39.6" x14ac:dyDescent="0.2">
      <c r="A13" s="206">
        <f t="shared" ca="1" si="0"/>
        <v>4</v>
      </c>
      <c r="B13" s="118" t="str">
        <f t="shared" ca="1" si="1"/>
        <v>〃</v>
      </c>
      <c r="C13" s="112" t="str">
        <f t="shared" ca="1" si="2"/>
        <v>〃</v>
      </c>
      <c r="D13" s="112" t="str">
        <f t="shared" ca="1" si="3"/>
        <v>〃</v>
      </c>
      <c r="E13" s="112" t="str">
        <f t="shared" ca="1" si="4"/>
        <v>〃</v>
      </c>
      <c r="F13" s="112" t="s">
        <v>173</v>
      </c>
      <c r="G13" s="112">
        <v>3</v>
      </c>
      <c r="H13" s="112"/>
      <c r="I13" s="112"/>
      <c r="J13" s="112"/>
      <c r="K13" s="112">
        <v>45</v>
      </c>
      <c r="L13" s="119" t="s">
        <v>348</v>
      </c>
      <c r="M13" s="118" t="s">
        <v>346</v>
      </c>
      <c r="N13" s="112" t="s">
        <v>166</v>
      </c>
      <c r="O13" s="112" t="s">
        <v>344</v>
      </c>
      <c r="P13" s="105" t="str">
        <f t="shared" si="5"/>
        <v>南側 削除_x000D_
東側 削除(3m下げる)_x000D_
北側 削除</v>
      </c>
    </row>
    <row r="14" spans="1:16" ht="40.200000000000003" thickBot="1" x14ac:dyDescent="0.25">
      <c r="A14" s="206">
        <f t="shared" ca="1" si="0"/>
        <v>4</v>
      </c>
      <c r="B14" s="172" t="str">
        <f ca="1">IF(OFFSET(M14,-1,)=M14,"〃",M14)</f>
        <v>〃</v>
      </c>
      <c r="C14" s="171" t="str">
        <f ca="1">IF(B14="〃","〃","新規")</f>
        <v>〃</v>
      </c>
      <c r="D14" s="171" t="str">
        <f ca="1">IF(OFFSET(N14,-1,)=N14,"〃",N14)</f>
        <v>〃</v>
      </c>
      <c r="E14" s="171" t="str">
        <f ca="1">IF(OFFSET(O14,-1,)=O14,"〃",O14)</f>
        <v>〃</v>
      </c>
      <c r="F14" s="171" t="s">
        <v>169</v>
      </c>
      <c r="G14" s="171">
        <v>3</v>
      </c>
      <c r="H14" s="171"/>
      <c r="I14" s="171"/>
      <c r="J14" s="171"/>
      <c r="K14" s="171">
        <v>21.5</v>
      </c>
      <c r="L14" s="173" t="s">
        <v>349</v>
      </c>
      <c r="M14" s="118" t="s">
        <v>346</v>
      </c>
      <c r="N14" s="112" t="s">
        <v>166</v>
      </c>
      <c r="O14" s="112" t="s">
        <v>344</v>
      </c>
      <c r="P14" s="105" t="str">
        <f>ASC(L14)</f>
        <v>南側 削除_x000D_
東側削除(3m下げる)_x000D_
北側削除</v>
      </c>
    </row>
    <row r="15" spans="1:16" ht="17.25" customHeight="1" x14ac:dyDescent="0.2">
      <c r="B15" s="283" t="str">
        <f>警察署名</f>
        <v>広島東</v>
      </c>
      <c r="C15" s="284"/>
      <c r="D15" s="284"/>
      <c r="E15" s="287" t="s">
        <v>73</v>
      </c>
      <c r="F15" s="139">
        <v>4</v>
      </c>
      <c r="G15" s="140"/>
      <c r="H15" s="141">
        <f>IF(ISERROR(FIND("図示", H3)), IF(ISERROR(FIND("削除", H3)), SUMPRODUCT((ISNUMBER(FIND("横断歩道　実線",$F5:$F14)))*(H5:H14&lt;&gt;""), $G5:$G14), 0), SUMIF(H5:H14,"&gt;0",$G5:$G14))</f>
        <v>0</v>
      </c>
      <c r="I15" s="141">
        <f>IF(ISERROR(FIND("図示", I3)), IF(ISERROR(FIND("削除", I3)), SUMPRODUCT((ISNUMBER(FIND("横断歩道　実線",$F5:$F14)))*(I5:I14&lt;&gt;""), $G5:$G14), 0), SUMIF(I5:I14,"&gt;0",$G5:$G14))</f>
        <v>0</v>
      </c>
      <c r="J15" s="141">
        <f>IF(ISERROR(FIND("図示", J3)), IF(ISERROR(FIND("削除", J3)), SUMPRODUCT((ISNUMBER(FIND("横断歩道　実線",$F5:$F14)))*(J5:J14&lt;&gt;""), $G5:$G14), 0), SUMIF(J5:J14,"&gt;0",$G5:$G14))</f>
        <v>2</v>
      </c>
      <c r="K15" s="141">
        <f>IF(ISERROR(FIND("図示", K3)), IF(ISERROR(FIND("削除", K3)), SUMPRODUCT((ISNUMBER(FIND("横断歩道　実線",$F5:$F14)))*(K5:K14&lt;&gt;""), $G5:$G14), 0), SUMIF(K5:K14,"&gt;0",$G5:$G14))</f>
        <v>0</v>
      </c>
      <c r="L15" s="121"/>
    </row>
    <row r="16" spans="1:16" ht="18" customHeight="1" thickBot="1" x14ac:dyDescent="0.25">
      <c r="B16" s="285"/>
      <c r="C16" s="286"/>
      <c r="D16" s="286"/>
      <c r="E16" s="288"/>
      <c r="F16" s="142"/>
      <c r="G16" s="143"/>
      <c r="H16" s="144">
        <f>SUM(H5:H14)</f>
        <v>3</v>
      </c>
      <c r="I16" s="144">
        <f>SUM(I5:I14)</f>
        <v>4</v>
      </c>
      <c r="J16" s="144">
        <f>SUM(J5:J14)</f>
        <v>26</v>
      </c>
      <c r="K16" s="144">
        <f>SUM(K5:K14)</f>
        <v>151</v>
      </c>
      <c r="L16" s="122"/>
    </row>
  </sheetData>
  <mergeCells count="14">
    <mergeCell ref="G3:G4"/>
    <mergeCell ref="L3:L4"/>
    <mergeCell ref="B15:D16"/>
    <mergeCell ref="E15:E16"/>
    <mergeCell ref="M1:O1"/>
    <mergeCell ref="B2:B4"/>
    <mergeCell ref="C2:C4"/>
    <mergeCell ref="D2:D4"/>
    <mergeCell ref="E2:E4"/>
    <mergeCell ref="H2:L2"/>
    <mergeCell ref="M2:M4"/>
    <mergeCell ref="N2:N4"/>
    <mergeCell ref="O2:O4"/>
    <mergeCell ref="F3:F4"/>
  </mergeCells>
  <phoneticPr fontId="2"/>
  <conditionalFormatting sqref="A5:A14">
    <cfRule type="expression" dxfId="2" priority="1">
      <formula>(A5=OFFSET(A5,-1,0))</formula>
    </cfRule>
  </conditionalFormatting>
  <pageMargins left="0.75" right="0.75" top="1" bottom="1" header="0.51200000000000001" footer="0.51200000000000001"/>
  <pageSetup paperSize="9" scale="59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40"/>
  <sheetViews>
    <sheetView showZeros="0" view="pageBreakPreview" topLeftCell="A22" zoomScaleNormal="100" workbookViewId="0">
      <selection activeCell="I41" sqref="I41"/>
    </sheetView>
  </sheetViews>
  <sheetFormatPr defaultColWidth="9" defaultRowHeight="13.2" x14ac:dyDescent="0.2"/>
  <cols>
    <col min="1" max="1" width="9" style="105"/>
    <col min="2" max="2" width="22.33203125" style="105" customWidth="1"/>
    <col min="3" max="3" width="9" style="105"/>
    <col min="4" max="4" width="25.6640625" style="106" customWidth="1"/>
    <col min="5" max="5" width="13.44140625" style="105" customWidth="1"/>
    <col min="6" max="6" width="3.44140625" style="105" bestFit="1" customWidth="1"/>
    <col min="7" max="11" width="10.6640625" style="105" customWidth="1"/>
    <col min="12" max="12" width="22.44140625" style="106" customWidth="1"/>
    <col min="13" max="14" width="37.33203125" style="105" customWidth="1"/>
    <col min="15" max="15" width="100.6640625" style="106" customWidth="1"/>
    <col min="16" max="16384" width="9" style="105"/>
  </cols>
  <sheetData>
    <row r="1" spans="1:16" ht="19.8" thickBot="1" x14ac:dyDescent="0.25">
      <c r="B1" s="104" t="s">
        <v>74</v>
      </c>
      <c r="C1" s="105" t="str">
        <f>"("&amp;表紙等_署用!H1&amp;")"</f>
        <v>(№ 8-17)</v>
      </c>
      <c r="L1" s="107" t="s">
        <v>336</v>
      </c>
      <c r="M1" s="289" t="s">
        <v>141</v>
      </c>
      <c r="N1" s="289"/>
      <c r="O1" s="289"/>
    </row>
    <row r="2" spans="1:16" x14ac:dyDescent="0.2">
      <c r="B2" s="306" t="s">
        <v>75</v>
      </c>
      <c r="C2" s="296" t="s">
        <v>67</v>
      </c>
      <c r="D2" s="299" t="s">
        <v>68</v>
      </c>
      <c r="E2" s="110" t="s">
        <v>69</v>
      </c>
      <c r="F2" s="111"/>
      <c r="G2" s="296" t="s">
        <v>39</v>
      </c>
      <c r="H2" s="296"/>
      <c r="I2" s="296"/>
      <c r="J2" s="296"/>
      <c r="K2" s="296"/>
      <c r="L2" s="302"/>
      <c r="M2" s="306" t="s">
        <v>75</v>
      </c>
      <c r="N2" s="296" t="s">
        <v>67</v>
      </c>
      <c r="O2" s="299" t="s">
        <v>68</v>
      </c>
    </row>
    <row r="3" spans="1:16" ht="39.6" x14ac:dyDescent="0.2">
      <c r="B3" s="307"/>
      <c r="C3" s="297"/>
      <c r="D3" s="300"/>
      <c r="E3" s="300" t="s">
        <v>70</v>
      </c>
      <c r="F3" s="279" t="s">
        <v>71</v>
      </c>
      <c r="G3" s="113" t="s">
        <v>156</v>
      </c>
      <c r="H3" s="114" t="s">
        <v>159</v>
      </c>
      <c r="I3" s="114" t="s">
        <v>160</v>
      </c>
      <c r="J3" s="114" t="s">
        <v>162</v>
      </c>
      <c r="K3" s="113" t="s">
        <v>163</v>
      </c>
      <c r="L3" s="281" t="s">
        <v>72</v>
      </c>
      <c r="M3" s="307"/>
      <c r="N3" s="297"/>
      <c r="O3" s="300"/>
    </row>
    <row r="4" spans="1:16" ht="13.8" thickBot="1" x14ac:dyDescent="0.25">
      <c r="B4" s="308"/>
      <c r="C4" s="298"/>
      <c r="D4" s="301"/>
      <c r="E4" s="301"/>
      <c r="F4" s="280"/>
      <c r="G4" s="115" t="s">
        <v>158</v>
      </c>
      <c r="H4" s="116" t="s">
        <v>158</v>
      </c>
      <c r="I4" s="116" t="s">
        <v>158</v>
      </c>
      <c r="J4" s="116" t="s">
        <v>158</v>
      </c>
      <c r="K4" s="115" t="s">
        <v>158</v>
      </c>
      <c r="L4" s="282"/>
      <c r="M4" s="308"/>
      <c r="N4" s="298"/>
      <c r="O4" s="301"/>
    </row>
    <row r="5" spans="1:16" ht="66" x14ac:dyDescent="0.2">
      <c r="A5" s="206">
        <v>1</v>
      </c>
      <c r="B5" s="108" t="str">
        <f>M5</f>
        <v>第25-1-0176</v>
      </c>
      <c r="C5" s="109" t="str">
        <f>N5</f>
        <v>県道(広島中島線)</v>
      </c>
      <c r="D5" s="109" t="str">
        <f>O5</f>
        <v>（起点）広島市東区東蟹屋町4番8号先（東蟹屋町交差点）南西方30メートル地点
（終点）広島市東区東蟹屋町4番8号先（東蟹屋町交差点）</v>
      </c>
      <c r="E5" s="109" t="s">
        <v>353</v>
      </c>
      <c r="F5" s="109">
        <v>1</v>
      </c>
      <c r="G5" s="109"/>
      <c r="H5" s="109"/>
      <c r="I5" s="109"/>
      <c r="J5" s="109"/>
      <c r="K5" s="109">
        <v>7</v>
      </c>
      <c r="L5" s="117" t="s">
        <v>354</v>
      </c>
      <c r="M5" s="108" t="s">
        <v>350</v>
      </c>
      <c r="N5" s="109" t="s">
        <v>351</v>
      </c>
      <c r="O5" s="109" t="s">
        <v>352</v>
      </c>
      <c r="P5" s="105" t="str">
        <f>ASC(L5)</f>
        <v xml:space="preserve">南西側 第一車線直矢1個(削除)
</v>
      </c>
    </row>
    <row r="6" spans="1:16" ht="26.4" x14ac:dyDescent="0.2">
      <c r="A6" s="206">
        <f ca="1">IF(D5="","",IF(D6="〃",A5,A5+1))</f>
        <v>2</v>
      </c>
      <c r="B6" s="118" t="str">
        <f t="shared" ref="B6:D36" ca="1" si="0">IF(OFFSET(M6,-1,)=M6,"〃",M6)</f>
        <v>第20-12-0711</v>
      </c>
      <c r="C6" s="112" t="str">
        <f t="shared" ca="1" si="0"/>
        <v>町道</v>
      </c>
      <c r="D6" s="112" t="str">
        <f t="shared" ca="1" si="0"/>
        <v>安芸郡府中町みくまり3丁目14番31号先交差点</v>
      </c>
      <c r="E6" s="112" t="s">
        <v>237</v>
      </c>
      <c r="F6" s="112">
        <v>2</v>
      </c>
      <c r="G6" s="112">
        <v>44</v>
      </c>
      <c r="H6" s="112"/>
      <c r="I6" s="112"/>
      <c r="J6" s="112"/>
      <c r="K6" s="112"/>
      <c r="L6" s="119" t="s">
        <v>358</v>
      </c>
      <c r="M6" s="118" t="s">
        <v>355</v>
      </c>
      <c r="N6" s="112" t="s">
        <v>356</v>
      </c>
      <c r="O6" s="112" t="s">
        <v>357</v>
      </c>
      <c r="P6" s="105" t="str">
        <f>ASC(L6)</f>
        <v>南側4m8縞_x000D_
北側(東から1〜3縞施工)</v>
      </c>
    </row>
    <row r="7" spans="1:16" ht="26.4" x14ac:dyDescent="0.2">
      <c r="A7" s="206">
        <f t="shared" ref="A7:A36" ca="1" si="1">IF(D6="","",IF(D7="〃",A6,A6+1))</f>
        <v>2</v>
      </c>
      <c r="B7" s="118" t="str">
        <f t="shared" ref="B7:B35" ca="1" si="2">IF(OFFSET(M7,-1,)=M7,"〃",M7)</f>
        <v>〃</v>
      </c>
      <c r="C7" s="112" t="str">
        <f t="shared" ref="C7:C35" ca="1" si="3">IF(OFFSET(N7,-1,)=N7,"〃",N7)</f>
        <v>〃</v>
      </c>
      <c r="D7" s="112" t="str">
        <f t="shared" ref="D7:D35" ca="1" si="4">IF(OFFSET(O7,-1,)=O7,"〃",O7)</f>
        <v>〃</v>
      </c>
      <c r="E7" s="112" t="s">
        <v>230</v>
      </c>
      <c r="F7" s="112">
        <v>1</v>
      </c>
      <c r="G7" s="112">
        <v>1.8</v>
      </c>
      <c r="H7" s="112"/>
      <c r="I7" s="112"/>
      <c r="J7" s="112"/>
      <c r="K7" s="112"/>
      <c r="L7" s="119" t="s">
        <v>359</v>
      </c>
      <c r="M7" s="118" t="s">
        <v>355</v>
      </c>
      <c r="N7" s="112" t="s">
        <v>356</v>
      </c>
      <c r="O7" s="112" t="s">
        <v>357</v>
      </c>
      <c r="P7" s="105" t="str">
        <f t="shared" ref="P7:P35" si="5">ASC(L7)</f>
        <v>南側(摩耗部分のみ)</v>
      </c>
    </row>
    <row r="8" spans="1:16" ht="92.4" x14ac:dyDescent="0.2">
      <c r="A8" s="206">
        <f t="shared" ca="1" si="1"/>
        <v>3</v>
      </c>
      <c r="B8" s="118" t="str">
        <f t="shared" ca="1" si="2"/>
        <v>第20-12-0488</v>
      </c>
      <c r="C8" s="112" t="str">
        <f t="shared" ca="1" si="3"/>
        <v>〃</v>
      </c>
      <c r="D8" s="112" t="str">
        <f t="shared" ca="1" si="4"/>
        <v>安芸郡府中町宮の町5丁目4番28号先（府中中学校東門前交差点）</v>
      </c>
      <c r="E8" s="112" t="s">
        <v>237</v>
      </c>
      <c r="F8" s="112">
        <v>3</v>
      </c>
      <c r="G8" s="112">
        <v>104.1</v>
      </c>
      <c r="H8" s="112"/>
      <c r="I8" s="112"/>
      <c r="J8" s="112"/>
      <c r="K8" s="112"/>
      <c r="L8" s="119" t="s">
        <v>362</v>
      </c>
      <c r="M8" s="118" t="s">
        <v>360</v>
      </c>
      <c r="N8" s="112" t="s">
        <v>356</v>
      </c>
      <c r="O8" s="112" t="s">
        <v>361</v>
      </c>
      <c r="P8" s="105" t="str">
        <f t="shared" si="5"/>
        <v>南側(更新箇所を署担当者確認)_x000D_
北西側(一部ｸﾞﾚｰﾁﾝｸﾞあり)更新箇所署担当者確認_x000D_
北東側(西から1,5〜7縞更新)</v>
      </c>
    </row>
    <row r="9" spans="1:16" ht="39.6" x14ac:dyDescent="0.2">
      <c r="A9" s="206">
        <f t="shared" ca="1" si="1"/>
        <v>3</v>
      </c>
      <c r="B9" s="118" t="str">
        <f t="shared" ca="1" si="2"/>
        <v>〃</v>
      </c>
      <c r="C9" s="112" t="str">
        <f t="shared" ca="1" si="3"/>
        <v>〃</v>
      </c>
      <c r="D9" s="112" t="str">
        <f t="shared" ca="1" si="4"/>
        <v>〃</v>
      </c>
      <c r="E9" s="112" t="s">
        <v>230</v>
      </c>
      <c r="F9" s="112">
        <v>3</v>
      </c>
      <c r="G9" s="112">
        <v>6.7</v>
      </c>
      <c r="H9" s="112"/>
      <c r="I9" s="112"/>
      <c r="J9" s="112"/>
      <c r="K9" s="112"/>
      <c r="L9" s="119" t="s">
        <v>363</v>
      </c>
      <c r="M9" s="118" t="s">
        <v>360</v>
      </c>
      <c r="N9" s="112" t="s">
        <v>356</v>
      </c>
      <c r="O9" s="112" t="s">
        <v>361</v>
      </c>
      <c r="P9" s="105" t="str">
        <f t="shared" si="5"/>
        <v>南側3m_x000D_
北西側(一部のみ更新)_x000D_
北東側全更新</v>
      </c>
    </row>
    <row r="10" spans="1:16" ht="26.4" x14ac:dyDescent="0.2">
      <c r="A10" s="206">
        <f t="shared" ca="1" si="1"/>
        <v>3</v>
      </c>
      <c r="B10" s="118" t="str">
        <f t="shared" ca="1" si="2"/>
        <v>〃</v>
      </c>
      <c r="C10" s="112" t="str">
        <f t="shared" ca="1" si="3"/>
        <v>〃</v>
      </c>
      <c r="D10" s="112" t="str">
        <f t="shared" ca="1" si="4"/>
        <v>〃</v>
      </c>
      <c r="E10" s="112" t="s">
        <v>164</v>
      </c>
      <c r="F10" s="112">
        <v>1</v>
      </c>
      <c r="G10" s="112"/>
      <c r="H10" s="112"/>
      <c r="I10" s="112"/>
      <c r="J10" s="112"/>
      <c r="K10" s="112">
        <v>21</v>
      </c>
      <c r="L10" s="119" t="s">
        <v>364</v>
      </c>
      <c r="M10" s="118" t="s">
        <v>360</v>
      </c>
      <c r="N10" s="112" t="s">
        <v>356</v>
      </c>
      <c r="O10" s="112" t="s">
        <v>361</v>
      </c>
      <c r="P10" s="105" t="str">
        <f t="shared" si="5"/>
        <v>南側削除(削除部分は署担当者確認)</v>
      </c>
    </row>
    <row r="11" spans="1:16" ht="26.4" x14ac:dyDescent="0.2">
      <c r="A11" s="206">
        <f t="shared" ca="1" si="1"/>
        <v>4</v>
      </c>
      <c r="B11" s="118" t="str">
        <f t="shared" ca="1" si="2"/>
        <v>第20-12-0100</v>
      </c>
      <c r="C11" s="112" t="str">
        <f t="shared" ca="1" si="3"/>
        <v>〃</v>
      </c>
      <c r="D11" s="112" t="str">
        <f t="shared" ca="1" si="4"/>
        <v>安芸郡府中町大須1丁目10番10号先（経免大橋西詰）</v>
      </c>
      <c r="E11" s="112" t="s">
        <v>237</v>
      </c>
      <c r="F11" s="112">
        <v>1</v>
      </c>
      <c r="G11" s="112">
        <v>21</v>
      </c>
      <c r="H11" s="112"/>
      <c r="I11" s="112"/>
      <c r="J11" s="112"/>
      <c r="K11" s="112"/>
      <c r="L11" s="119" t="s">
        <v>367</v>
      </c>
      <c r="M11" s="118" t="s">
        <v>365</v>
      </c>
      <c r="N11" s="112" t="s">
        <v>356</v>
      </c>
      <c r="O11" s="112" t="s">
        <v>366</v>
      </c>
      <c r="P11" s="105" t="str">
        <f t="shared" si="5"/>
        <v>3m7縞(各縞両側0.5m削除し3m幅とする)</v>
      </c>
    </row>
    <row r="12" spans="1:16" ht="26.4" x14ac:dyDescent="0.2">
      <c r="A12" s="206">
        <f t="shared" ca="1" si="1"/>
        <v>4</v>
      </c>
      <c r="B12" s="118" t="str">
        <f t="shared" ca="1" si="2"/>
        <v>〃</v>
      </c>
      <c r="C12" s="112" t="str">
        <f t="shared" ca="1" si="3"/>
        <v>〃</v>
      </c>
      <c r="D12" s="112" t="str">
        <f t="shared" ca="1" si="4"/>
        <v>〃</v>
      </c>
      <c r="E12" s="112" t="s">
        <v>230</v>
      </c>
      <c r="F12" s="112">
        <v>1</v>
      </c>
      <c r="G12" s="112">
        <v>3</v>
      </c>
      <c r="H12" s="112"/>
      <c r="I12" s="112"/>
      <c r="J12" s="112"/>
      <c r="K12" s="112"/>
      <c r="L12" s="119" t="s">
        <v>368</v>
      </c>
      <c r="M12" s="118" t="s">
        <v>365</v>
      </c>
      <c r="N12" s="112" t="s">
        <v>356</v>
      </c>
      <c r="O12" s="112" t="s">
        <v>366</v>
      </c>
      <c r="P12" s="105" t="str">
        <f t="shared" si="5"/>
        <v>北側3m</v>
      </c>
    </row>
    <row r="13" spans="1:16" ht="26.4" x14ac:dyDescent="0.2">
      <c r="A13" s="206">
        <f t="shared" ca="1" si="1"/>
        <v>4</v>
      </c>
      <c r="B13" s="118" t="str">
        <f t="shared" ca="1" si="2"/>
        <v>〃</v>
      </c>
      <c r="C13" s="112" t="str">
        <f t="shared" ca="1" si="3"/>
        <v>〃</v>
      </c>
      <c r="D13" s="112" t="str">
        <f t="shared" ca="1" si="4"/>
        <v>〃</v>
      </c>
      <c r="E13" s="112" t="s">
        <v>164</v>
      </c>
      <c r="F13" s="112">
        <v>1</v>
      </c>
      <c r="G13" s="112"/>
      <c r="H13" s="112"/>
      <c r="I13" s="112"/>
      <c r="J13" s="112"/>
      <c r="K13" s="112">
        <v>18</v>
      </c>
      <c r="L13" s="119" t="s">
        <v>369</v>
      </c>
      <c r="M13" s="118" t="s">
        <v>365</v>
      </c>
      <c r="N13" s="112" t="s">
        <v>356</v>
      </c>
      <c r="O13" s="112" t="s">
        <v>366</v>
      </c>
      <c r="P13" s="105" t="str">
        <f t="shared" si="5"/>
        <v>両端0.5m7縞削除(一部摩耗)</v>
      </c>
    </row>
    <row r="14" spans="1:16" ht="26.4" x14ac:dyDescent="0.2">
      <c r="A14" s="206">
        <f t="shared" ca="1" si="1"/>
        <v>5</v>
      </c>
      <c r="B14" s="118" t="str">
        <f t="shared" ca="1" si="2"/>
        <v>第20-1-5039</v>
      </c>
      <c r="C14" s="112" t="str">
        <f t="shared" ca="1" si="3"/>
        <v>県道</v>
      </c>
      <c r="D14" s="112" t="str">
        <f t="shared" ca="1" si="4"/>
        <v>広島市東区愛宕町2番14号先交差点</v>
      </c>
      <c r="E14" s="112" t="s">
        <v>237</v>
      </c>
      <c r="F14" s="112">
        <v>1</v>
      </c>
      <c r="G14" s="112">
        <v>33</v>
      </c>
      <c r="H14" s="112"/>
      <c r="I14" s="112"/>
      <c r="J14" s="112"/>
      <c r="K14" s="112"/>
      <c r="L14" s="119" t="s">
        <v>373</v>
      </c>
      <c r="M14" s="118" t="s">
        <v>370</v>
      </c>
      <c r="N14" s="112" t="s">
        <v>371</v>
      </c>
      <c r="O14" s="112" t="s">
        <v>372</v>
      </c>
      <c r="P14" s="105" t="str">
        <f t="shared" si="5"/>
        <v>東から1〜7縞3m,8,9縞2.4m,10,11縞1.5m</v>
      </c>
    </row>
    <row r="15" spans="1:16" ht="26.4" x14ac:dyDescent="0.2">
      <c r="A15" s="206">
        <f t="shared" ca="1" si="1"/>
        <v>5</v>
      </c>
      <c r="B15" s="118" t="str">
        <f t="shared" ca="1" si="2"/>
        <v>〃</v>
      </c>
      <c r="C15" s="112" t="str">
        <f t="shared" ca="1" si="3"/>
        <v>〃</v>
      </c>
      <c r="D15" s="112" t="str">
        <f t="shared" ca="1" si="4"/>
        <v>〃</v>
      </c>
      <c r="E15" s="112" t="s">
        <v>230</v>
      </c>
      <c r="F15" s="112">
        <v>1</v>
      </c>
      <c r="G15" s="112">
        <v>3</v>
      </c>
      <c r="H15" s="112"/>
      <c r="I15" s="112"/>
      <c r="J15" s="112"/>
      <c r="K15" s="112"/>
      <c r="L15" s="119" t="s">
        <v>374</v>
      </c>
      <c r="M15" s="118" t="s">
        <v>370</v>
      </c>
      <c r="N15" s="112" t="s">
        <v>371</v>
      </c>
      <c r="O15" s="112" t="s">
        <v>372</v>
      </c>
      <c r="P15" s="105" t="str">
        <f t="shared" si="5"/>
        <v>北側 3m</v>
      </c>
    </row>
    <row r="16" spans="1:16" ht="26.4" x14ac:dyDescent="0.2">
      <c r="A16" s="206">
        <f t="shared" ca="1" si="1"/>
        <v>6</v>
      </c>
      <c r="B16" s="118">
        <f t="shared" ca="1" si="2"/>
        <v>0</v>
      </c>
      <c r="C16" s="112" t="str">
        <f t="shared" ca="1" si="3"/>
        <v>〃</v>
      </c>
      <c r="D16" s="112" t="str">
        <f t="shared" ca="1" si="4"/>
        <v>広島市東区愛宕町3番北東角先</v>
      </c>
      <c r="E16" s="112" t="s">
        <v>171</v>
      </c>
      <c r="F16" s="112">
        <v>2</v>
      </c>
      <c r="G16" s="112"/>
      <c r="H16" s="112"/>
      <c r="I16" s="112">
        <v>8</v>
      </c>
      <c r="J16" s="112"/>
      <c r="K16" s="112"/>
      <c r="L16" s="119" t="s">
        <v>376</v>
      </c>
      <c r="M16" s="118"/>
      <c r="N16" s="112" t="s">
        <v>371</v>
      </c>
      <c r="O16" s="112" t="s">
        <v>375</v>
      </c>
      <c r="P16" s="105" t="str">
        <f t="shared" si="5"/>
        <v>北側横断歩道部分_x000D_
南側横断歩道部分</v>
      </c>
    </row>
    <row r="17" spans="1:16" ht="26.4" x14ac:dyDescent="0.2">
      <c r="A17" s="206">
        <f t="shared" ca="1" si="1"/>
        <v>7</v>
      </c>
      <c r="B17" s="118" t="str">
        <f t="shared" ca="1" si="2"/>
        <v>第20-1-1053</v>
      </c>
      <c r="C17" s="112" t="str">
        <f t="shared" ca="1" si="3"/>
        <v>〃</v>
      </c>
      <c r="D17" s="112" t="str">
        <f t="shared" ca="1" si="4"/>
        <v>広島市東区愛宕町3番北東角先（愛宕町3番交差点）</v>
      </c>
      <c r="E17" s="112" t="s">
        <v>237</v>
      </c>
      <c r="F17" s="112">
        <v>1</v>
      </c>
      <c r="G17" s="112">
        <v>28</v>
      </c>
      <c r="H17" s="112"/>
      <c r="I17" s="112"/>
      <c r="J17" s="112"/>
      <c r="K17" s="112"/>
      <c r="L17" s="119" t="s">
        <v>379</v>
      </c>
      <c r="M17" s="118" t="s">
        <v>377</v>
      </c>
      <c r="N17" s="112" t="s">
        <v>371</v>
      </c>
      <c r="O17" s="112" t="s">
        <v>378</v>
      </c>
      <c r="P17" s="105" t="str">
        <f t="shared" si="5"/>
        <v>西側 4m7縞</v>
      </c>
    </row>
    <row r="18" spans="1:16" ht="26.4" x14ac:dyDescent="0.2">
      <c r="A18" s="206">
        <f t="shared" ca="1" si="1"/>
        <v>7</v>
      </c>
      <c r="B18" s="118" t="str">
        <f t="shared" ca="1" si="2"/>
        <v>〃</v>
      </c>
      <c r="C18" s="112" t="str">
        <f t="shared" ca="1" si="3"/>
        <v>〃</v>
      </c>
      <c r="D18" s="112" t="str">
        <f t="shared" ca="1" si="4"/>
        <v>〃</v>
      </c>
      <c r="E18" s="112" t="s">
        <v>230</v>
      </c>
      <c r="F18" s="112">
        <v>1</v>
      </c>
      <c r="G18" s="112">
        <v>2.8</v>
      </c>
      <c r="H18" s="112"/>
      <c r="I18" s="112"/>
      <c r="J18" s="112"/>
      <c r="K18" s="112"/>
      <c r="L18" s="119" t="s">
        <v>380</v>
      </c>
      <c r="M18" s="118" t="s">
        <v>377</v>
      </c>
      <c r="N18" s="112" t="s">
        <v>371</v>
      </c>
      <c r="O18" s="112" t="s">
        <v>378</v>
      </c>
      <c r="P18" s="105" t="str">
        <f t="shared" si="5"/>
        <v>西側 2.8m</v>
      </c>
    </row>
    <row r="19" spans="1:16" ht="26.4" x14ac:dyDescent="0.2">
      <c r="A19" s="206">
        <f t="shared" ca="1" si="1"/>
        <v>7</v>
      </c>
      <c r="B19" s="118" t="str">
        <f t="shared" ca="1" si="2"/>
        <v>〃</v>
      </c>
      <c r="C19" s="112" t="str">
        <f t="shared" ca="1" si="3"/>
        <v>〃</v>
      </c>
      <c r="D19" s="112" t="str">
        <f t="shared" ca="1" si="4"/>
        <v>〃</v>
      </c>
      <c r="E19" s="112" t="s">
        <v>164</v>
      </c>
      <c r="F19" s="112">
        <v>1</v>
      </c>
      <c r="G19" s="112"/>
      <c r="H19" s="112"/>
      <c r="I19" s="112"/>
      <c r="J19" s="112"/>
      <c r="K19" s="112">
        <v>24</v>
      </c>
      <c r="L19" s="119" t="s">
        <v>381</v>
      </c>
      <c r="M19" s="118" t="s">
        <v>377</v>
      </c>
      <c r="N19" s="112" t="s">
        <v>371</v>
      </c>
      <c r="O19" s="112" t="s">
        <v>378</v>
      </c>
      <c r="P19" s="105" t="str">
        <f t="shared" si="5"/>
        <v>北端と南端の計2縞を削除</v>
      </c>
    </row>
    <row r="20" spans="1:16" ht="26.4" x14ac:dyDescent="0.2">
      <c r="A20" s="206">
        <f t="shared" ca="1" si="1"/>
        <v>8</v>
      </c>
      <c r="B20" s="118" t="str">
        <f t="shared" ca="1" si="2"/>
        <v>第12-1-0464</v>
      </c>
      <c r="C20" s="112" t="str">
        <f t="shared" ca="1" si="3"/>
        <v>市道</v>
      </c>
      <c r="D20" s="112" t="str">
        <f t="shared" ca="1" si="4"/>
        <v>広島市東区光ヶ丘7番23号先交差点</v>
      </c>
      <c r="E20" s="112" t="s">
        <v>228</v>
      </c>
      <c r="F20" s="112">
        <v>2</v>
      </c>
      <c r="G20" s="112"/>
      <c r="H20" s="112"/>
      <c r="I20" s="112"/>
      <c r="J20" s="112">
        <v>26</v>
      </c>
      <c r="K20" s="112"/>
      <c r="L20" s="119" t="s">
        <v>384</v>
      </c>
      <c r="M20" s="118" t="s">
        <v>382</v>
      </c>
      <c r="N20" s="112" t="s">
        <v>166</v>
      </c>
      <c r="O20" s="112" t="s">
        <v>383</v>
      </c>
      <c r="P20" s="105" t="str">
        <f t="shared" si="5"/>
        <v>北側止まれ(小)施工</v>
      </c>
    </row>
    <row r="21" spans="1:16" ht="39.6" x14ac:dyDescent="0.2">
      <c r="A21" s="206">
        <f t="shared" ca="1" si="1"/>
        <v>8</v>
      </c>
      <c r="B21" s="118" t="str">
        <f t="shared" ca="1" si="2"/>
        <v>〃</v>
      </c>
      <c r="C21" s="112" t="str">
        <f t="shared" ca="1" si="3"/>
        <v>〃</v>
      </c>
      <c r="D21" s="112" t="str">
        <f t="shared" ca="1" si="4"/>
        <v>〃</v>
      </c>
      <c r="E21" s="112" t="s">
        <v>230</v>
      </c>
      <c r="F21" s="112">
        <v>2</v>
      </c>
      <c r="G21" s="112"/>
      <c r="H21" s="112">
        <v>6</v>
      </c>
      <c r="I21" s="112"/>
      <c r="J21" s="112"/>
      <c r="K21" s="112"/>
      <c r="L21" s="119" t="s">
        <v>385</v>
      </c>
      <c r="M21" s="118" t="s">
        <v>382</v>
      </c>
      <c r="N21" s="112" t="s">
        <v>166</v>
      </c>
      <c r="O21" s="112" t="s">
        <v>383</v>
      </c>
      <c r="P21" s="105" t="str">
        <f t="shared" si="5"/>
        <v>南側3.1m(30cm幅で更新)_x000D_
北側2.9m(30cmで更新)</v>
      </c>
    </row>
    <row r="22" spans="1:16" ht="26.4" x14ac:dyDescent="0.2">
      <c r="A22" s="206">
        <f t="shared" ca="1" si="1"/>
        <v>8</v>
      </c>
      <c r="B22" s="118" t="str">
        <f t="shared" ca="1" si="2"/>
        <v>〃</v>
      </c>
      <c r="C22" s="112" t="str">
        <f t="shared" ca="1" si="3"/>
        <v>〃</v>
      </c>
      <c r="D22" s="112" t="str">
        <f t="shared" ca="1" si="4"/>
        <v>〃</v>
      </c>
      <c r="E22" s="112" t="s">
        <v>173</v>
      </c>
      <c r="F22" s="112">
        <v>1</v>
      </c>
      <c r="G22" s="112"/>
      <c r="H22" s="112"/>
      <c r="I22" s="112"/>
      <c r="J22" s="112"/>
      <c r="K22" s="112">
        <v>4</v>
      </c>
      <c r="L22" s="119" t="s">
        <v>386</v>
      </c>
      <c r="M22" s="118" t="s">
        <v>382</v>
      </c>
      <c r="N22" s="112" t="s">
        <v>166</v>
      </c>
      <c r="O22" s="112" t="s">
        <v>383</v>
      </c>
      <c r="P22" s="105" t="str">
        <f t="shared" si="5"/>
        <v>｢れ｣を削除</v>
      </c>
    </row>
    <row r="23" spans="1:16" ht="26.4" x14ac:dyDescent="0.2">
      <c r="A23" s="206">
        <f t="shared" ca="1" si="1"/>
        <v>9</v>
      </c>
      <c r="B23" s="118" t="str">
        <f t="shared" ca="1" si="2"/>
        <v>第20-1-3908</v>
      </c>
      <c r="C23" s="112" t="str">
        <f t="shared" ca="1" si="3"/>
        <v>県道</v>
      </c>
      <c r="D23" s="112" t="str">
        <f t="shared" ca="1" si="4"/>
        <v>広島市東区山根町8番25号先交差点</v>
      </c>
      <c r="E23" s="112" t="s">
        <v>237</v>
      </c>
      <c r="F23" s="112">
        <v>1</v>
      </c>
      <c r="G23" s="112">
        <v>8</v>
      </c>
      <c r="H23" s="112"/>
      <c r="I23" s="112"/>
      <c r="J23" s="112"/>
      <c r="K23" s="112"/>
      <c r="L23" s="119" t="s">
        <v>389</v>
      </c>
      <c r="M23" s="118" t="s">
        <v>387</v>
      </c>
      <c r="N23" s="112" t="s">
        <v>371</v>
      </c>
      <c r="O23" s="112" t="s">
        <v>388</v>
      </c>
      <c r="P23" s="105" t="str">
        <f t="shared" si="5"/>
        <v>4m2縞(南側から2,3縞)</v>
      </c>
    </row>
    <row r="24" spans="1:16" ht="26.4" x14ac:dyDescent="0.2">
      <c r="A24" s="206">
        <f t="shared" ca="1" si="1"/>
        <v>10</v>
      </c>
      <c r="B24" s="118" t="str">
        <f t="shared" ca="1" si="2"/>
        <v>第20-1-3875</v>
      </c>
      <c r="C24" s="112" t="str">
        <f t="shared" ca="1" si="3"/>
        <v>市道</v>
      </c>
      <c r="D24" s="112" t="str">
        <f t="shared" ca="1" si="4"/>
        <v>広島市東区若草町10番25号先交差点</v>
      </c>
      <c r="E24" s="112" t="s">
        <v>237</v>
      </c>
      <c r="F24" s="112">
        <v>1</v>
      </c>
      <c r="G24" s="112">
        <v>21</v>
      </c>
      <c r="H24" s="112"/>
      <c r="I24" s="112"/>
      <c r="J24" s="112"/>
      <c r="K24" s="112"/>
      <c r="L24" s="119" t="s">
        <v>392</v>
      </c>
      <c r="M24" s="118" t="s">
        <v>390</v>
      </c>
      <c r="N24" s="112" t="s">
        <v>166</v>
      </c>
      <c r="O24" s="112" t="s">
        <v>391</v>
      </c>
      <c r="P24" s="105" t="str">
        <f t="shared" si="5"/>
        <v>3m7縞</v>
      </c>
    </row>
    <row r="25" spans="1:16" ht="26.4" x14ac:dyDescent="0.2">
      <c r="A25" s="206">
        <f t="shared" ca="1" si="1"/>
        <v>10</v>
      </c>
      <c r="B25" s="118" t="str">
        <f t="shared" ca="1" si="2"/>
        <v>〃</v>
      </c>
      <c r="C25" s="112" t="str">
        <f t="shared" ca="1" si="3"/>
        <v>〃</v>
      </c>
      <c r="D25" s="112" t="str">
        <f t="shared" ca="1" si="4"/>
        <v>〃</v>
      </c>
      <c r="E25" s="112" t="s">
        <v>261</v>
      </c>
      <c r="F25" s="112">
        <v>1</v>
      </c>
      <c r="G25" s="112"/>
      <c r="H25" s="112"/>
      <c r="I25" s="112"/>
      <c r="J25" s="112">
        <v>8</v>
      </c>
      <c r="K25" s="112"/>
      <c r="L25" s="119" t="s">
        <v>393</v>
      </c>
      <c r="M25" s="118" t="s">
        <v>390</v>
      </c>
      <c r="N25" s="112" t="s">
        <v>166</v>
      </c>
      <c r="O25" s="112" t="s">
        <v>391</v>
      </c>
      <c r="P25" s="105" t="str">
        <f t="shared" si="5"/>
        <v>南側</v>
      </c>
    </row>
    <row r="26" spans="1:16" ht="26.4" x14ac:dyDescent="0.2">
      <c r="A26" s="206">
        <f t="shared" ca="1" si="1"/>
        <v>11</v>
      </c>
      <c r="B26" s="118" t="str">
        <f t="shared" ca="1" si="2"/>
        <v>第20-1-2059</v>
      </c>
      <c r="C26" s="112" t="str">
        <f t="shared" ca="1" si="3"/>
        <v>県道</v>
      </c>
      <c r="D26" s="112" t="str">
        <f t="shared" ca="1" si="4"/>
        <v>広島市東区若草町14番北角先（若草町西交差点）</v>
      </c>
      <c r="E26" s="112" t="s">
        <v>237</v>
      </c>
      <c r="F26" s="112">
        <v>1</v>
      </c>
      <c r="G26" s="112">
        <v>26.6</v>
      </c>
      <c r="H26" s="112"/>
      <c r="I26" s="112"/>
      <c r="J26" s="112"/>
      <c r="K26" s="112"/>
      <c r="L26" s="119" t="s">
        <v>396</v>
      </c>
      <c r="M26" s="118" t="s">
        <v>394</v>
      </c>
      <c r="N26" s="112" t="s">
        <v>371</v>
      </c>
      <c r="O26" s="112" t="s">
        <v>395</v>
      </c>
      <c r="P26" s="105" t="str">
        <f t="shared" si="5"/>
        <v>南側3.8m7縞</v>
      </c>
    </row>
    <row r="27" spans="1:16" ht="26.4" x14ac:dyDescent="0.2">
      <c r="A27" s="206">
        <f t="shared" ca="1" si="1"/>
        <v>12</v>
      </c>
      <c r="B27" s="118" t="str">
        <f t="shared" ca="1" si="2"/>
        <v>第12-1-1724</v>
      </c>
      <c r="C27" s="112" t="str">
        <f t="shared" ca="1" si="3"/>
        <v>市道</v>
      </c>
      <c r="D27" s="112" t="str">
        <f t="shared" ca="1" si="4"/>
        <v>広島市東区曙1丁目2番28号先交差点</v>
      </c>
      <c r="E27" s="112" t="s">
        <v>230</v>
      </c>
      <c r="F27" s="112">
        <v>1</v>
      </c>
      <c r="G27" s="112"/>
      <c r="H27" s="112">
        <v>2</v>
      </c>
      <c r="I27" s="112"/>
      <c r="J27" s="112"/>
      <c r="K27" s="112"/>
      <c r="L27" s="119" t="s">
        <v>399</v>
      </c>
      <c r="M27" s="118" t="s">
        <v>397</v>
      </c>
      <c r="N27" s="112" t="s">
        <v>166</v>
      </c>
      <c r="O27" s="112" t="s">
        <v>398</v>
      </c>
      <c r="P27" s="105" t="str">
        <f t="shared" si="5"/>
        <v>北側2m</v>
      </c>
    </row>
    <row r="28" spans="1:16" ht="26.4" x14ac:dyDescent="0.2">
      <c r="A28" s="206">
        <f t="shared" ca="1" si="1"/>
        <v>12</v>
      </c>
      <c r="B28" s="118" t="str">
        <f t="shared" ca="1" si="2"/>
        <v>〃</v>
      </c>
      <c r="C28" s="112" t="str">
        <f t="shared" ca="1" si="3"/>
        <v>〃</v>
      </c>
      <c r="D28" s="112" t="str">
        <f t="shared" ca="1" si="4"/>
        <v>〃</v>
      </c>
      <c r="E28" s="112" t="s">
        <v>169</v>
      </c>
      <c r="F28" s="112">
        <v>1</v>
      </c>
      <c r="G28" s="112"/>
      <c r="H28" s="112"/>
      <c r="I28" s="112"/>
      <c r="J28" s="112"/>
      <c r="K28" s="112">
        <v>0.2</v>
      </c>
      <c r="L28" s="119" t="s">
        <v>400</v>
      </c>
      <c r="M28" s="118" t="s">
        <v>397</v>
      </c>
      <c r="N28" s="112" t="s">
        <v>166</v>
      </c>
      <c r="O28" s="112" t="s">
        <v>398</v>
      </c>
      <c r="P28" s="105" t="str">
        <f t="shared" si="5"/>
        <v>既存停止線のうち一部分を削除</v>
      </c>
    </row>
    <row r="29" spans="1:16" ht="39.6" x14ac:dyDescent="0.2">
      <c r="A29" s="206">
        <f t="shared" ca="1" si="1"/>
        <v>13</v>
      </c>
      <c r="B29" s="118" t="str">
        <f t="shared" ca="1" si="2"/>
        <v>第20-1-0101</v>
      </c>
      <c r="C29" s="112" t="str">
        <f t="shared" ca="1" si="3"/>
        <v>県道(広島中島線)</v>
      </c>
      <c r="D29" s="112" t="str">
        <f t="shared" ca="1" si="4"/>
        <v>広島市東区曙1丁目6番16号先（曙1丁目交差点）</v>
      </c>
      <c r="E29" s="112" t="s">
        <v>237</v>
      </c>
      <c r="F29" s="112">
        <v>1</v>
      </c>
      <c r="G29" s="112">
        <v>28</v>
      </c>
      <c r="H29" s="112"/>
      <c r="I29" s="112"/>
      <c r="J29" s="112"/>
      <c r="K29" s="112"/>
      <c r="L29" s="119" t="s">
        <v>403</v>
      </c>
      <c r="M29" s="118" t="s">
        <v>401</v>
      </c>
      <c r="N29" s="112" t="s">
        <v>351</v>
      </c>
      <c r="O29" s="112" t="s">
        <v>402</v>
      </c>
      <c r="P29" s="105" t="str">
        <f t="shared" si="5"/>
        <v>南側 4m7縞(施工位置は署担当者要確認)</v>
      </c>
    </row>
    <row r="30" spans="1:16" ht="26.4" x14ac:dyDescent="0.2">
      <c r="A30" s="206">
        <f t="shared" ca="1" si="1"/>
        <v>13</v>
      </c>
      <c r="B30" s="118" t="str">
        <f t="shared" ca="1" si="2"/>
        <v>〃</v>
      </c>
      <c r="C30" s="112" t="str">
        <f t="shared" ca="1" si="3"/>
        <v>〃</v>
      </c>
      <c r="D30" s="112" t="str">
        <f t="shared" ca="1" si="4"/>
        <v>〃</v>
      </c>
      <c r="E30" s="112" t="s">
        <v>164</v>
      </c>
      <c r="F30" s="112">
        <v>1</v>
      </c>
      <c r="G30" s="112"/>
      <c r="H30" s="112"/>
      <c r="I30" s="112"/>
      <c r="J30" s="112"/>
      <c r="K30" s="112">
        <v>25.2</v>
      </c>
      <c r="L30" s="119" t="s">
        <v>404</v>
      </c>
      <c r="M30" s="118" t="s">
        <v>401</v>
      </c>
      <c r="N30" s="112" t="s">
        <v>351</v>
      </c>
      <c r="O30" s="112" t="s">
        <v>402</v>
      </c>
      <c r="P30" s="105" t="str">
        <f t="shared" si="5"/>
        <v>南側各縞1.2m削除</v>
      </c>
    </row>
    <row r="31" spans="1:16" ht="26.4" x14ac:dyDescent="0.2">
      <c r="A31" s="206">
        <f t="shared" ca="1" si="1"/>
        <v>14</v>
      </c>
      <c r="B31" s="118" t="str">
        <f t="shared" ca="1" si="2"/>
        <v>第20-1-2085</v>
      </c>
      <c r="C31" s="112" t="str">
        <f t="shared" ca="1" si="3"/>
        <v>〃</v>
      </c>
      <c r="D31" s="112" t="str">
        <f t="shared" ca="1" si="4"/>
        <v>広島市東区曙1丁目7番1号南東角先（曙2丁目交差点）</v>
      </c>
      <c r="E31" s="112" t="s">
        <v>237</v>
      </c>
      <c r="F31" s="112">
        <v>1</v>
      </c>
      <c r="G31" s="112">
        <v>12</v>
      </c>
      <c r="H31" s="112"/>
      <c r="I31" s="112"/>
      <c r="J31" s="112"/>
      <c r="K31" s="112"/>
      <c r="L31" s="119" t="s">
        <v>407</v>
      </c>
      <c r="M31" s="118" t="s">
        <v>405</v>
      </c>
      <c r="N31" s="112" t="s">
        <v>351</v>
      </c>
      <c r="O31" s="112" t="s">
        <v>406</v>
      </c>
      <c r="P31" s="105" t="str">
        <f t="shared" si="5"/>
        <v>南側 3m4縞</v>
      </c>
    </row>
    <row r="32" spans="1:16" ht="26.4" x14ac:dyDescent="0.2">
      <c r="A32" s="206">
        <f t="shared" ca="1" si="1"/>
        <v>15</v>
      </c>
      <c r="B32" s="118" t="str">
        <f t="shared" ca="1" si="2"/>
        <v>第18-1-0135</v>
      </c>
      <c r="C32" s="112" t="str">
        <f t="shared" ca="1" si="3"/>
        <v>県道</v>
      </c>
      <c r="D32" s="112" t="str">
        <f t="shared" ca="1" si="4"/>
        <v>広島市東区東蟹屋町4番8号先</v>
      </c>
      <c r="E32" s="112" t="s">
        <v>230</v>
      </c>
      <c r="F32" s="112">
        <v>1</v>
      </c>
      <c r="G32" s="112">
        <v>3</v>
      </c>
      <c r="H32" s="112"/>
      <c r="I32" s="112"/>
      <c r="J32" s="112"/>
      <c r="K32" s="112"/>
      <c r="L32" s="119"/>
      <c r="M32" s="118" t="s">
        <v>408</v>
      </c>
      <c r="N32" s="112" t="s">
        <v>371</v>
      </c>
      <c r="O32" s="112" t="s">
        <v>409</v>
      </c>
      <c r="P32" s="105" t="str">
        <f t="shared" si="5"/>
        <v/>
      </c>
    </row>
    <row r="33" spans="1:16" ht="26.4" x14ac:dyDescent="0.2">
      <c r="A33" s="206">
        <f t="shared" ca="1" si="1"/>
        <v>15</v>
      </c>
      <c r="B33" s="118" t="str">
        <f t="shared" ca="1" si="2"/>
        <v>〃</v>
      </c>
      <c r="C33" s="112" t="str">
        <f t="shared" ca="1" si="3"/>
        <v>〃</v>
      </c>
      <c r="D33" s="112" t="str">
        <f t="shared" ca="1" si="4"/>
        <v>〃</v>
      </c>
      <c r="E33" s="112" t="s">
        <v>169</v>
      </c>
      <c r="F33" s="112">
        <v>1</v>
      </c>
      <c r="G33" s="112"/>
      <c r="H33" s="112"/>
      <c r="I33" s="112"/>
      <c r="J33" s="112"/>
      <c r="K33" s="112">
        <v>9</v>
      </c>
      <c r="L33" s="119" t="s">
        <v>410</v>
      </c>
      <c r="M33" s="118" t="s">
        <v>408</v>
      </c>
      <c r="N33" s="112" t="s">
        <v>371</v>
      </c>
      <c r="O33" s="112" t="s">
        <v>409</v>
      </c>
      <c r="P33" s="105" t="str">
        <f t="shared" si="5"/>
        <v>削除し2.5m西(手前)へ移動</v>
      </c>
    </row>
    <row r="34" spans="1:16" ht="26.4" x14ac:dyDescent="0.2">
      <c r="A34" s="206">
        <f t="shared" ca="1" si="1"/>
        <v>16</v>
      </c>
      <c r="B34" s="118" t="str">
        <f t="shared" ca="1" si="2"/>
        <v>第20-1-3766</v>
      </c>
      <c r="C34" s="112" t="str">
        <f t="shared" ca="1" si="3"/>
        <v>市道</v>
      </c>
      <c r="D34" s="112" t="str">
        <f t="shared" ca="1" si="4"/>
        <v>広島市東区東蟹屋町9番38号先（広島市東区役所東側）</v>
      </c>
      <c r="E34" s="112" t="s">
        <v>237</v>
      </c>
      <c r="F34" s="112">
        <v>1</v>
      </c>
      <c r="G34" s="112">
        <v>27</v>
      </c>
      <c r="H34" s="112"/>
      <c r="I34" s="112"/>
      <c r="J34" s="112"/>
      <c r="K34" s="112"/>
      <c r="L34" s="119" t="s">
        <v>413</v>
      </c>
      <c r="M34" s="118" t="s">
        <v>411</v>
      </c>
      <c r="N34" s="112" t="s">
        <v>166</v>
      </c>
      <c r="O34" s="112" t="s">
        <v>412</v>
      </c>
      <c r="P34" s="105" t="str">
        <f t="shared" si="5"/>
        <v>3m9縞</v>
      </c>
    </row>
    <row r="35" spans="1:16" ht="92.4" x14ac:dyDescent="0.2">
      <c r="A35" s="206">
        <f t="shared" ca="1" si="1"/>
        <v>17</v>
      </c>
      <c r="B35" s="118" t="str">
        <f t="shared" ca="1" si="2"/>
        <v>第20-1-0060</v>
      </c>
      <c r="C35" s="112" t="str">
        <f t="shared" ca="1" si="3"/>
        <v>県道</v>
      </c>
      <c r="D35" s="112" t="str">
        <f t="shared" ca="1" si="4"/>
        <v>広島市東区尾長西1丁目3番6号先（尾長西1丁目交差点）</v>
      </c>
      <c r="E35" s="112" t="s">
        <v>237</v>
      </c>
      <c r="F35" s="112">
        <v>2</v>
      </c>
      <c r="G35" s="112">
        <v>64</v>
      </c>
      <c r="H35" s="112"/>
      <c r="I35" s="112"/>
      <c r="J35" s="112"/>
      <c r="K35" s="112"/>
      <c r="L35" s="119" t="s">
        <v>416</v>
      </c>
      <c r="M35" s="118" t="s">
        <v>414</v>
      </c>
      <c r="N35" s="112" t="s">
        <v>371</v>
      </c>
      <c r="O35" s="112" t="s">
        <v>415</v>
      </c>
      <c r="P35" s="105" t="str">
        <f t="shared" si="5"/>
        <v>北側3.5m8縞(各縞交差点側0.5m削除し3.5m幅とする｡)_x000D_
東側 3m12縞
(各縞交差点側1m削除し3m幅とする｡北から3〜5縞を除く)</v>
      </c>
    </row>
    <row r="36" spans="1:16" ht="53.4" thickBot="1" x14ac:dyDescent="0.25">
      <c r="A36" s="206">
        <f t="shared" ca="1" si="1"/>
        <v>17</v>
      </c>
      <c r="B36" s="118" t="str">
        <f t="shared" ca="1" si="0"/>
        <v>〃</v>
      </c>
      <c r="C36" s="112" t="str">
        <f t="shared" ca="1" si="0"/>
        <v>〃</v>
      </c>
      <c r="D36" s="112" t="str">
        <f t="shared" ca="1" si="0"/>
        <v>〃</v>
      </c>
      <c r="E36" s="113" t="s">
        <v>164</v>
      </c>
      <c r="F36" s="113">
        <v>2</v>
      </c>
      <c r="G36" s="113"/>
      <c r="H36" s="113"/>
      <c r="I36" s="113"/>
      <c r="J36" s="113"/>
      <c r="K36" s="113">
        <v>48</v>
      </c>
      <c r="L36" s="120" t="s">
        <v>417</v>
      </c>
      <c r="M36" s="138" t="s">
        <v>414</v>
      </c>
      <c r="N36" s="113" t="s">
        <v>371</v>
      </c>
      <c r="O36" s="113" t="s">
        <v>415</v>
      </c>
      <c r="P36" s="105" t="str">
        <f>ASC(L36)</f>
        <v>東側(各縞交差点側1m削除)_x000D_
北側(各縞交差点側0.5m削除)</v>
      </c>
    </row>
    <row r="37" spans="1:16" ht="16.2" x14ac:dyDescent="0.2">
      <c r="B37" s="283" t="str">
        <f>警察署名</f>
        <v>広島東</v>
      </c>
      <c r="C37" s="284"/>
      <c r="D37" s="287" t="s">
        <v>76</v>
      </c>
      <c r="E37" s="139">
        <v>17</v>
      </c>
      <c r="F37" s="140"/>
      <c r="G37" s="141">
        <f>IF(ISERROR(FIND("図示", G3)), IF(ISERROR(FIND("削除", G3)), SUMPRODUCT((ISNUMBER(FIND("横断歩道　実線",$E5:$E36)))*(G5:G36&lt;&gt;""), $F5:$F36), 0), SUMIF(G5:G36,"&gt;0",$F5:$F36))</f>
        <v>16</v>
      </c>
      <c r="H37" s="141">
        <f>IF(ISERROR(FIND("図示", H3)), IF(ISERROR(FIND("削除", H3)), SUMPRODUCT((ISNUMBER(FIND("横断歩道　実線",$E5:$E36)))*(H5:H36&lt;&gt;""), $F5:$F36), 0), SUMIF(H5:H36,"&gt;0",$F5:$F36))</f>
        <v>0</v>
      </c>
      <c r="I37" s="141">
        <f t="shared" ref="I37:J37" si="6">IF(ISERROR(FIND("図示", I3)), IF(ISERROR(FIND("削除", I3)), SUMPRODUCT((ISNUMBER(FIND("横断歩道　実線",$E5:$E36)))*(I5:I36&lt;&gt;""), $F5:$F36), 0), SUMIF(I5:I36,"&gt;0",$F5:$F36))</f>
        <v>0</v>
      </c>
      <c r="J37" s="141">
        <f t="shared" si="6"/>
        <v>3</v>
      </c>
      <c r="K37" s="141">
        <f>IF(ISERROR(FIND("図示", K3)), IF(ISERROR(FIND("削除", K3)), SUMPRODUCT((ISNUMBER(FIND("横断歩道　実線",$E5:$E36)))*(K5:K36&lt;&gt;""), $F5:$F36), 0), SUMIF(K5:K36,"&gt;0",$F5:$F36))</f>
        <v>0</v>
      </c>
      <c r="L37" s="121"/>
      <c r="M37" s="283"/>
      <c r="N37" s="284"/>
      <c r="O37" s="287"/>
    </row>
    <row r="38" spans="1:16" ht="16.8" thickBot="1" x14ac:dyDescent="0.25">
      <c r="B38" s="285"/>
      <c r="C38" s="286"/>
      <c r="D38" s="288"/>
      <c r="E38" s="142"/>
      <c r="F38" s="143"/>
      <c r="G38" s="144">
        <f>SUM(G5:G36)</f>
        <v>437</v>
      </c>
      <c r="H38" s="144">
        <f>SUM(H5:H36)</f>
        <v>8</v>
      </c>
      <c r="I38" s="144">
        <f t="shared" ref="I38:J38" si="7">SUM(I5:I36)</f>
        <v>8</v>
      </c>
      <c r="J38" s="144">
        <f t="shared" si="7"/>
        <v>34</v>
      </c>
      <c r="K38" s="144">
        <f>SUM(K5:K36)</f>
        <v>156.4</v>
      </c>
      <c r="L38" s="122"/>
      <c r="M38" s="304"/>
      <c r="N38" s="305"/>
      <c r="O38" s="303"/>
    </row>
    <row r="39" spans="1:16" ht="16.2" x14ac:dyDescent="0.2">
      <c r="B39" s="283" t="str">
        <f>警察署名</f>
        <v>広島東</v>
      </c>
      <c r="C39" s="284"/>
      <c r="D39" s="287" t="s">
        <v>77</v>
      </c>
      <c r="E39" s="139">
        <f>場所表_広島東_新規!新規合計+更新合計</f>
        <v>21</v>
      </c>
      <c r="F39" s="140"/>
      <c r="G39" s="141">
        <f>G37</f>
        <v>16</v>
      </c>
      <c r="H39" s="141">
        <f>場所表_広島東_新規!H15+H37</f>
        <v>0</v>
      </c>
      <c r="I39" s="141">
        <f>場所表_広島東_新規!I15+I37</f>
        <v>0</v>
      </c>
      <c r="J39" s="141">
        <f>場所表_広島東_新規!J15+J37</f>
        <v>5</v>
      </c>
      <c r="K39" s="141">
        <f>場所表_広島東_新規!K15+K37</f>
        <v>0</v>
      </c>
      <c r="L39" s="121"/>
      <c r="M39" s="304"/>
      <c r="N39" s="305"/>
      <c r="O39" s="303"/>
    </row>
    <row r="40" spans="1:16" ht="16.8" thickBot="1" x14ac:dyDescent="0.25">
      <c r="B40" s="285"/>
      <c r="C40" s="286"/>
      <c r="D40" s="288"/>
      <c r="E40" s="142"/>
      <c r="F40" s="143"/>
      <c r="G40" s="144">
        <f>G38</f>
        <v>437</v>
      </c>
      <c r="H40" s="144">
        <f>場所表_広島東_新規!H16+H38</f>
        <v>11</v>
      </c>
      <c r="I40" s="144">
        <f>場所表_広島東_新規!I16+I38</f>
        <v>12</v>
      </c>
      <c r="J40" s="144">
        <f>場所表_広島東_新規!J16+J38</f>
        <v>60</v>
      </c>
      <c r="K40" s="144">
        <f>場所表_広島東_新規!K16+K38</f>
        <v>307.39999999999998</v>
      </c>
      <c r="L40" s="122"/>
      <c r="M40" s="304"/>
      <c r="N40" s="305"/>
      <c r="O40" s="303"/>
    </row>
  </sheetData>
  <mergeCells count="19">
    <mergeCell ref="D37:D38"/>
    <mergeCell ref="M37:N38"/>
    <mergeCell ref="O37:O38"/>
    <mergeCell ref="B39:C40"/>
    <mergeCell ref="D39:D40"/>
    <mergeCell ref="M39:N40"/>
    <mergeCell ref="O39:O40"/>
    <mergeCell ref="B37:C38"/>
    <mergeCell ref="M1:O1"/>
    <mergeCell ref="B2:B4"/>
    <mergeCell ref="C2:C4"/>
    <mergeCell ref="D2:D4"/>
    <mergeCell ref="G2:L2"/>
    <mergeCell ref="M2:M4"/>
    <mergeCell ref="N2:N4"/>
    <mergeCell ref="O2:O4"/>
    <mergeCell ref="E3:E4"/>
    <mergeCell ref="F3:F4"/>
    <mergeCell ref="L3:L4"/>
  </mergeCells>
  <phoneticPr fontId="2"/>
  <conditionalFormatting sqref="A5:A36">
    <cfRule type="expression" dxfId="1" priority="1">
      <formula>(A5=OFFSET(A5,-1,0))</formula>
    </cfRule>
  </conditionalFormatting>
  <pageMargins left="0.75" right="0.75" top="1" bottom="1" header="0.51200000000000001" footer="0.51200000000000001"/>
  <pageSetup paperSize="9" scale="55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142"/>
  <sheetViews>
    <sheetView showZeros="0" tabSelected="1" view="pageBreakPreview" topLeftCell="A123" zoomScaleNormal="100" workbookViewId="0">
      <selection activeCell="I41" sqref="I41"/>
    </sheetView>
  </sheetViews>
  <sheetFormatPr defaultColWidth="9" defaultRowHeight="13.2" x14ac:dyDescent="0.2"/>
  <cols>
    <col min="1" max="1" width="9" style="105"/>
    <col min="2" max="2" width="22.33203125" style="105" customWidth="1"/>
    <col min="3" max="3" width="9" style="105"/>
    <col min="4" max="4" width="25.6640625" style="106" customWidth="1"/>
    <col min="5" max="5" width="13.44140625" style="105" customWidth="1"/>
    <col min="6" max="6" width="3.44140625" style="105" bestFit="1" customWidth="1"/>
    <col min="7" max="11" width="10.6640625" style="105" customWidth="1"/>
    <col min="12" max="12" width="22.44140625" style="106" customWidth="1"/>
    <col min="13" max="14" width="37.33203125" style="105" customWidth="1"/>
    <col min="15" max="15" width="100.6640625" style="106" customWidth="1"/>
    <col min="16" max="16384" width="9" style="105"/>
  </cols>
  <sheetData>
    <row r="1" spans="1:16" ht="19.8" thickBot="1" x14ac:dyDescent="0.25">
      <c r="B1" s="104" t="s">
        <v>74</v>
      </c>
      <c r="C1" s="105" t="str">
        <f>"("&amp;表紙等_署用!H1&amp;")"</f>
        <v>(№ 8-17)</v>
      </c>
      <c r="L1" s="107" t="s">
        <v>418</v>
      </c>
      <c r="M1" s="289" t="s">
        <v>141</v>
      </c>
      <c r="N1" s="289"/>
      <c r="O1" s="289"/>
    </row>
    <row r="2" spans="1:16" x14ac:dyDescent="0.2">
      <c r="B2" s="306" t="s">
        <v>75</v>
      </c>
      <c r="C2" s="296" t="s">
        <v>67</v>
      </c>
      <c r="D2" s="299" t="s">
        <v>68</v>
      </c>
      <c r="E2" s="110" t="s">
        <v>69</v>
      </c>
      <c r="F2" s="111"/>
      <c r="G2" s="296" t="s">
        <v>39</v>
      </c>
      <c r="H2" s="296"/>
      <c r="I2" s="296"/>
      <c r="J2" s="296"/>
      <c r="K2" s="296"/>
      <c r="L2" s="302"/>
      <c r="M2" s="306" t="s">
        <v>75</v>
      </c>
      <c r="N2" s="296" t="s">
        <v>67</v>
      </c>
      <c r="O2" s="299" t="s">
        <v>68</v>
      </c>
    </row>
    <row r="3" spans="1:16" ht="39.6" x14ac:dyDescent="0.2">
      <c r="B3" s="307"/>
      <c r="C3" s="297"/>
      <c r="D3" s="300"/>
      <c r="E3" s="300" t="s">
        <v>70</v>
      </c>
      <c r="F3" s="279" t="s">
        <v>71</v>
      </c>
      <c r="G3" s="113" t="s">
        <v>156</v>
      </c>
      <c r="H3" s="114" t="s">
        <v>159</v>
      </c>
      <c r="I3" s="114" t="s">
        <v>160</v>
      </c>
      <c r="J3" s="114" t="s">
        <v>162</v>
      </c>
      <c r="K3" s="113" t="s">
        <v>163</v>
      </c>
      <c r="L3" s="281" t="s">
        <v>72</v>
      </c>
      <c r="M3" s="307"/>
      <c r="N3" s="297"/>
      <c r="O3" s="300"/>
    </row>
    <row r="4" spans="1:16" ht="13.8" thickBot="1" x14ac:dyDescent="0.25">
      <c r="B4" s="308"/>
      <c r="C4" s="298"/>
      <c r="D4" s="301"/>
      <c r="E4" s="301"/>
      <c r="F4" s="280"/>
      <c r="G4" s="115" t="s">
        <v>158</v>
      </c>
      <c r="H4" s="116" t="s">
        <v>158</v>
      </c>
      <c r="I4" s="116" t="s">
        <v>158</v>
      </c>
      <c r="J4" s="116" t="s">
        <v>158</v>
      </c>
      <c r="K4" s="115" t="s">
        <v>158</v>
      </c>
      <c r="L4" s="282"/>
      <c r="M4" s="308"/>
      <c r="N4" s="298"/>
      <c r="O4" s="301"/>
    </row>
    <row r="5" spans="1:16" ht="92.4" x14ac:dyDescent="0.2">
      <c r="A5" s="206">
        <v>1</v>
      </c>
      <c r="B5" s="108" t="str">
        <f>M5</f>
        <v>第25-1-0147</v>
      </c>
      <c r="C5" s="109" t="str">
        <f>N5</f>
        <v>市道(広島南道路)</v>
      </c>
      <c r="D5" s="109" t="str">
        <f>O5</f>
        <v>（起点）広島市西区商工センター5丁目1番北東角先（商工センター5丁目1番交差点）南西方35メートル地点
（終点）広島市西区商工センター5丁目1番北東角先（商工センター5丁目1番交差点）</v>
      </c>
      <c r="E5" s="109" t="s">
        <v>422</v>
      </c>
      <c r="F5" s="109">
        <v>2</v>
      </c>
      <c r="G5" s="109"/>
      <c r="H5" s="109"/>
      <c r="I5" s="109"/>
      <c r="J5" s="109">
        <v>16</v>
      </c>
      <c r="K5" s="109"/>
      <c r="L5" s="117" t="s">
        <v>423</v>
      </c>
      <c r="M5" s="108" t="s">
        <v>419</v>
      </c>
      <c r="N5" s="109" t="s">
        <v>420</v>
      </c>
      <c r="O5" s="109" t="s">
        <v>421</v>
      </c>
      <c r="P5" s="105" t="str">
        <f>ASC(L5)</f>
        <v>第四車線 右矢2個</v>
      </c>
    </row>
    <row r="6" spans="1:16" ht="39.6" x14ac:dyDescent="0.2">
      <c r="A6" s="206">
        <f ca="1">IF(D5="","",IF(D6="〃",A5,A5+1))</f>
        <v>1</v>
      </c>
      <c r="B6" s="118" t="str">
        <f t="shared" ref="B6:D138" ca="1" si="0">IF(OFFSET(M6,-1,)=M6,"〃",M6)</f>
        <v>〃</v>
      </c>
      <c r="C6" s="112" t="str">
        <f t="shared" ca="1" si="0"/>
        <v>〃</v>
      </c>
      <c r="D6" s="112" t="str">
        <f t="shared" ca="1" si="0"/>
        <v>〃</v>
      </c>
      <c r="E6" s="112" t="s">
        <v>424</v>
      </c>
      <c r="F6" s="112">
        <v>2</v>
      </c>
      <c r="G6" s="112"/>
      <c r="H6" s="112"/>
      <c r="I6" s="112"/>
      <c r="J6" s="112">
        <v>20</v>
      </c>
      <c r="K6" s="112"/>
      <c r="L6" s="119" t="s">
        <v>425</v>
      </c>
      <c r="M6" s="118" t="s">
        <v>419</v>
      </c>
      <c r="N6" s="112" t="s">
        <v>420</v>
      </c>
      <c r="O6" s="112" t="s">
        <v>421</v>
      </c>
      <c r="P6" s="105" t="str">
        <f>ASC(L6)</f>
        <v>第一車線 直左矢2個</v>
      </c>
    </row>
    <row r="7" spans="1:16" ht="39.6" x14ac:dyDescent="0.2">
      <c r="A7" s="206">
        <f t="shared" ref="A7:A70" ca="1" si="1">IF(D6="","",IF(D7="〃",A6,A6+1))</f>
        <v>1</v>
      </c>
      <c r="B7" s="118" t="str">
        <f t="shared" ref="B7:B70" ca="1" si="2">IF(OFFSET(M7,-1,)=M7,"〃",M7)</f>
        <v>〃</v>
      </c>
      <c r="C7" s="112" t="str">
        <f t="shared" ref="C7:C70" ca="1" si="3">IF(OFFSET(N7,-1,)=N7,"〃",N7)</f>
        <v>〃</v>
      </c>
      <c r="D7" s="112" t="str">
        <f t="shared" ref="D7:D70" ca="1" si="4">IF(OFFSET(O7,-1,)=O7,"〃",O7)</f>
        <v>〃</v>
      </c>
      <c r="E7" s="112" t="s">
        <v>426</v>
      </c>
      <c r="F7" s="112">
        <v>4</v>
      </c>
      <c r="G7" s="112"/>
      <c r="H7" s="112"/>
      <c r="I7" s="112"/>
      <c r="J7" s="112">
        <v>28</v>
      </c>
      <c r="K7" s="112"/>
      <c r="L7" s="119" t="s">
        <v>427</v>
      </c>
      <c r="M7" s="118" t="s">
        <v>419</v>
      </c>
      <c r="N7" s="112" t="s">
        <v>420</v>
      </c>
      <c r="O7" s="112" t="s">
        <v>421</v>
      </c>
      <c r="P7" s="105" t="str">
        <f t="shared" ref="P7:P70" si="5">ASC(L7)</f>
        <v>第二車線 直矢2個_x000D_
第三車線 直矢2個</v>
      </c>
    </row>
    <row r="8" spans="1:16" ht="26.4" x14ac:dyDescent="0.2">
      <c r="A8" s="206">
        <f t="shared" ca="1" si="1"/>
        <v>1</v>
      </c>
      <c r="B8" s="118" t="str">
        <f t="shared" ca="1" si="2"/>
        <v>〃</v>
      </c>
      <c r="C8" s="112" t="str">
        <f t="shared" ca="1" si="3"/>
        <v>〃</v>
      </c>
      <c r="D8" s="112" t="str">
        <f t="shared" ca="1" si="4"/>
        <v>〃</v>
      </c>
      <c r="E8" s="112" t="s">
        <v>428</v>
      </c>
      <c r="F8" s="112">
        <v>3</v>
      </c>
      <c r="G8" s="112"/>
      <c r="H8" s="112"/>
      <c r="I8" s="112">
        <v>105</v>
      </c>
      <c r="J8" s="112"/>
      <c r="K8" s="112"/>
      <c r="L8" s="119" t="s">
        <v>429</v>
      </c>
      <c r="M8" s="118" t="s">
        <v>419</v>
      </c>
      <c r="N8" s="112" t="s">
        <v>420</v>
      </c>
      <c r="O8" s="112" t="s">
        <v>421</v>
      </c>
      <c r="P8" s="105" t="str">
        <f t="shared" si="5"/>
        <v>35m3本</v>
      </c>
    </row>
    <row r="9" spans="1:16" ht="92.4" x14ac:dyDescent="0.2">
      <c r="A9" s="206">
        <f t="shared" ca="1" si="1"/>
        <v>2</v>
      </c>
      <c r="B9" s="118" t="str">
        <f t="shared" ca="1" si="2"/>
        <v>第25-1-0148</v>
      </c>
      <c r="C9" s="112" t="str">
        <f t="shared" ca="1" si="3"/>
        <v>〃</v>
      </c>
      <c r="D9" s="112" t="str">
        <f t="shared" ca="1" si="4"/>
        <v>（起点）広島市西区商工センター5丁目1番北東角先（商工センター5丁目1番交差点）北東方30メートル地点
（終点）広島市西区商工センター5丁目1番北東角先（商工センター5丁目1番交差点）</v>
      </c>
      <c r="E9" s="112" t="s">
        <v>422</v>
      </c>
      <c r="F9" s="112">
        <v>2</v>
      </c>
      <c r="G9" s="112"/>
      <c r="H9" s="112"/>
      <c r="I9" s="112"/>
      <c r="J9" s="112">
        <v>16</v>
      </c>
      <c r="K9" s="112"/>
      <c r="L9" s="119" t="s">
        <v>423</v>
      </c>
      <c r="M9" s="118" t="s">
        <v>430</v>
      </c>
      <c r="N9" s="112" t="s">
        <v>420</v>
      </c>
      <c r="O9" s="112" t="s">
        <v>431</v>
      </c>
      <c r="P9" s="105" t="str">
        <f t="shared" si="5"/>
        <v>第四車線 右矢2個</v>
      </c>
    </row>
    <row r="10" spans="1:16" ht="39.6" x14ac:dyDescent="0.2">
      <c r="A10" s="206">
        <f t="shared" ca="1" si="1"/>
        <v>2</v>
      </c>
      <c r="B10" s="118" t="str">
        <f t="shared" ca="1" si="2"/>
        <v>〃</v>
      </c>
      <c r="C10" s="112" t="str">
        <f t="shared" ca="1" si="3"/>
        <v>〃</v>
      </c>
      <c r="D10" s="112" t="str">
        <f t="shared" ca="1" si="4"/>
        <v>〃</v>
      </c>
      <c r="E10" s="112" t="s">
        <v>426</v>
      </c>
      <c r="F10" s="112">
        <v>6</v>
      </c>
      <c r="G10" s="112"/>
      <c r="H10" s="112"/>
      <c r="I10" s="112"/>
      <c r="J10" s="112">
        <v>42</v>
      </c>
      <c r="K10" s="112"/>
      <c r="L10" s="119" t="s">
        <v>432</v>
      </c>
      <c r="M10" s="118" t="s">
        <v>430</v>
      </c>
      <c r="N10" s="112" t="s">
        <v>420</v>
      </c>
      <c r="O10" s="112" t="s">
        <v>431</v>
      </c>
      <c r="P10" s="105" t="str">
        <f t="shared" si="5"/>
        <v>第一車線 直矢2個_x000D_
第二車線 直矢2個_x000D_
第三車線 直矢2個</v>
      </c>
    </row>
    <row r="11" spans="1:16" ht="26.4" x14ac:dyDescent="0.2">
      <c r="A11" s="206">
        <f t="shared" ca="1" si="1"/>
        <v>2</v>
      </c>
      <c r="B11" s="118" t="str">
        <f t="shared" ca="1" si="2"/>
        <v>〃</v>
      </c>
      <c r="C11" s="112" t="str">
        <f t="shared" ca="1" si="3"/>
        <v>〃</v>
      </c>
      <c r="D11" s="112" t="str">
        <f t="shared" ca="1" si="4"/>
        <v>〃</v>
      </c>
      <c r="E11" s="112" t="s">
        <v>428</v>
      </c>
      <c r="F11" s="112">
        <v>3</v>
      </c>
      <c r="G11" s="112"/>
      <c r="H11" s="112"/>
      <c r="I11" s="112">
        <v>90</v>
      </c>
      <c r="J11" s="112"/>
      <c r="K11" s="112"/>
      <c r="L11" s="119" t="s">
        <v>433</v>
      </c>
      <c r="M11" s="118" t="s">
        <v>430</v>
      </c>
      <c r="N11" s="112" t="s">
        <v>420</v>
      </c>
      <c r="O11" s="112" t="s">
        <v>431</v>
      </c>
      <c r="P11" s="105" t="str">
        <f t="shared" si="5"/>
        <v>30m3本</v>
      </c>
    </row>
    <row r="12" spans="1:16" ht="39.6" x14ac:dyDescent="0.2">
      <c r="A12" s="206">
        <f t="shared" ca="1" si="1"/>
        <v>3</v>
      </c>
      <c r="B12" s="118" t="str">
        <f t="shared" ca="1" si="2"/>
        <v>第20-1-0406</v>
      </c>
      <c r="C12" s="112" t="str">
        <f t="shared" ca="1" si="3"/>
        <v>市道</v>
      </c>
      <c r="D12" s="112" t="str">
        <f t="shared" ca="1" si="4"/>
        <v>広島市西区観音新町1丁目17番18号先（三菱観音独身寮前交差点）</v>
      </c>
      <c r="E12" s="112" t="s">
        <v>237</v>
      </c>
      <c r="F12" s="112">
        <v>1</v>
      </c>
      <c r="G12" s="112">
        <v>15</v>
      </c>
      <c r="H12" s="112"/>
      <c r="I12" s="112"/>
      <c r="J12" s="112"/>
      <c r="K12" s="112"/>
      <c r="L12" s="119" t="s">
        <v>436</v>
      </c>
      <c r="M12" s="118" t="s">
        <v>434</v>
      </c>
      <c r="N12" s="112" t="s">
        <v>166</v>
      </c>
      <c r="O12" s="112" t="s">
        <v>435</v>
      </c>
      <c r="P12" s="105" t="str">
        <f t="shared" si="5"/>
        <v>西側 3m5縞</v>
      </c>
    </row>
    <row r="13" spans="1:16" ht="26.4" x14ac:dyDescent="0.2">
      <c r="A13" s="206">
        <f t="shared" ca="1" si="1"/>
        <v>3</v>
      </c>
      <c r="B13" s="118" t="str">
        <f t="shared" ca="1" si="2"/>
        <v>〃</v>
      </c>
      <c r="C13" s="112" t="str">
        <f t="shared" ca="1" si="3"/>
        <v>〃</v>
      </c>
      <c r="D13" s="112" t="str">
        <f t="shared" ca="1" si="4"/>
        <v>〃</v>
      </c>
      <c r="E13" s="112" t="s">
        <v>261</v>
      </c>
      <c r="F13" s="112">
        <v>3</v>
      </c>
      <c r="G13" s="112"/>
      <c r="H13" s="112"/>
      <c r="I13" s="112"/>
      <c r="J13" s="112">
        <v>27</v>
      </c>
      <c r="K13" s="112"/>
      <c r="L13" s="119" t="s">
        <v>437</v>
      </c>
      <c r="M13" s="118" t="s">
        <v>434</v>
      </c>
      <c r="N13" s="112" t="s">
        <v>166</v>
      </c>
      <c r="O13" s="112" t="s">
        <v>435</v>
      </c>
      <c r="P13" s="105" t="str">
        <f t="shared" si="5"/>
        <v>東側 2個_x000D_
西側 1個</v>
      </c>
    </row>
    <row r="14" spans="1:16" ht="52.8" x14ac:dyDescent="0.2">
      <c r="A14" s="206">
        <f t="shared" ca="1" si="1"/>
        <v>4</v>
      </c>
      <c r="B14" s="118" t="str">
        <f t="shared" ca="1" si="2"/>
        <v>第20-1-1615</v>
      </c>
      <c r="C14" s="112" t="str">
        <f t="shared" ca="1" si="3"/>
        <v>〃</v>
      </c>
      <c r="D14" s="112" t="str">
        <f t="shared" ca="1" si="4"/>
        <v>広島市西区観音新町1丁目17番北東角先交差点</v>
      </c>
      <c r="E14" s="112" t="s">
        <v>237</v>
      </c>
      <c r="F14" s="112">
        <v>3</v>
      </c>
      <c r="G14" s="112">
        <v>48</v>
      </c>
      <c r="H14" s="112"/>
      <c r="I14" s="112"/>
      <c r="J14" s="112"/>
      <c r="K14" s="112"/>
      <c r="L14" s="119" t="s">
        <v>440</v>
      </c>
      <c r="M14" s="118" t="s">
        <v>438</v>
      </c>
      <c r="N14" s="112" t="s">
        <v>166</v>
      </c>
      <c r="O14" s="112" t="s">
        <v>439</v>
      </c>
      <c r="P14" s="105" t="str">
        <f t="shared" si="5"/>
        <v>北側 両端除く4m6縞_x000D_
東側 両端除く4m2縞_x000D_
南側 4m4縞(西端から4縞)</v>
      </c>
    </row>
    <row r="15" spans="1:16" ht="39.6" x14ac:dyDescent="0.2">
      <c r="A15" s="206">
        <f t="shared" ca="1" si="1"/>
        <v>4</v>
      </c>
      <c r="B15" s="118" t="str">
        <f t="shared" ca="1" si="2"/>
        <v>〃</v>
      </c>
      <c r="C15" s="112" t="str">
        <f t="shared" ca="1" si="3"/>
        <v>〃</v>
      </c>
      <c r="D15" s="112" t="str">
        <f t="shared" ca="1" si="4"/>
        <v>〃</v>
      </c>
      <c r="E15" s="112" t="s">
        <v>230</v>
      </c>
      <c r="F15" s="112">
        <v>3</v>
      </c>
      <c r="G15" s="112">
        <v>7.5</v>
      </c>
      <c r="H15" s="112"/>
      <c r="I15" s="112"/>
      <c r="J15" s="112"/>
      <c r="K15" s="112"/>
      <c r="L15" s="119" t="s">
        <v>441</v>
      </c>
      <c r="M15" s="118" t="s">
        <v>438</v>
      </c>
      <c r="N15" s="112" t="s">
        <v>166</v>
      </c>
      <c r="O15" s="112" t="s">
        <v>439</v>
      </c>
      <c r="P15" s="105" t="str">
        <f t="shared" si="5"/>
        <v>北側 3m_x000D_
西側 1.5m_x000D_
南側 3m</v>
      </c>
    </row>
    <row r="16" spans="1:16" ht="26.4" x14ac:dyDescent="0.2">
      <c r="A16" s="206">
        <f t="shared" ca="1" si="1"/>
        <v>5</v>
      </c>
      <c r="B16" s="118" t="str">
        <f t="shared" ca="1" si="2"/>
        <v>第20-1-2000</v>
      </c>
      <c r="C16" s="112" t="str">
        <f t="shared" ca="1" si="3"/>
        <v>〃</v>
      </c>
      <c r="D16" s="112" t="str">
        <f t="shared" ca="1" si="4"/>
        <v>広島市西区観音新町1丁目20番南西角先交差点</v>
      </c>
      <c r="E16" s="112" t="s">
        <v>237</v>
      </c>
      <c r="F16" s="112">
        <v>1</v>
      </c>
      <c r="G16" s="112">
        <v>21</v>
      </c>
      <c r="H16" s="112"/>
      <c r="I16" s="112"/>
      <c r="J16" s="112"/>
      <c r="K16" s="112"/>
      <c r="L16" s="119" t="s">
        <v>444</v>
      </c>
      <c r="M16" s="118" t="s">
        <v>442</v>
      </c>
      <c r="N16" s="112" t="s">
        <v>166</v>
      </c>
      <c r="O16" s="112" t="s">
        <v>443</v>
      </c>
      <c r="P16" s="105" t="str">
        <f t="shared" si="5"/>
        <v>3m7縞(東端から3m)</v>
      </c>
    </row>
    <row r="17" spans="1:16" ht="26.4" x14ac:dyDescent="0.2">
      <c r="A17" s="206">
        <f t="shared" ca="1" si="1"/>
        <v>5</v>
      </c>
      <c r="B17" s="118" t="str">
        <f t="shared" ca="1" si="2"/>
        <v>〃</v>
      </c>
      <c r="C17" s="112" t="str">
        <f t="shared" ca="1" si="3"/>
        <v>〃</v>
      </c>
      <c r="D17" s="112" t="str">
        <f t="shared" ca="1" si="4"/>
        <v>〃</v>
      </c>
      <c r="E17" s="112" t="s">
        <v>230</v>
      </c>
      <c r="F17" s="112">
        <v>1</v>
      </c>
      <c r="G17" s="112">
        <v>2.8</v>
      </c>
      <c r="H17" s="112"/>
      <c r="I17" s="112"/>
      <c r="J17" s="112"/>
      <c r="K17" s="112"/>
      <c r="L17" s="119"/>
      <c r="M17" s="118" t="s">
        <v>442</v>
      </c>
      <c r="N17" s="112" t="s">
        <v>166</v>
      </c>
      <c r="O17" s="112" t="s">
        <v>443</v>
      </c>
      <c r="P17" s="105" t="str">
        <f t="shared" si="5"/>
        <v/>
      </c>
    </row>
    <row r="18" spans="1:16" ht="39.6" x14ac:dyDescent="0.2">
      <c r="A18" s="206">
        <f t="shared" ca="1" si="1"/>
        <v>6</v>
      </c>
      <c r="B18" s="118" t="str">
        <f t="shared" ca="1" si="2"/>
        <v>第20-1-1996</v>
      </c>
      <c r="C18" s="112" t="str">
        <f t="shared" ca="1" si="3"/>
        <v>〃</v>
      </c>
      <c r="D18" s="112" t="str">
        <f t="shared" ca="1" si="4"/>
        <v>広島市西区観音新町1丁目20番北東角先交差点</v>
      </c>
      <c r="E18" s="112" t="s">
        <v>237</v>
      </c>
      <c r="F18" s="112">
        <v>2</v>
      </c>
      <c r="G18" s="112">
        <v>30</v>
      </c>
      <c r="H18" s="112"/>
      <c r="I18" s="112"/>
      <c r="J18" s="112"/>
      <c r="K18" s="112"/>
      <c r="L18" s="119" t="s">
        <v>447</v>
      </c>
      <c r="M18" s="118" t="s">
        <v>445</v>
      </c>
      <c r="N18" s="112" t="s">
        <v>166</v>
      </c>
      <c r="O18" s="112" t="s">
        <v>446</v>
      </c>
      <c r="P18" s="105" t="str">
        <f t="shared" si="5"/>
        <v>南東側 3m6縞_x000D_
北東側 南西端から3m4縞</v>
      </c>
    </row>
    <row r="19" spans="1:16" ht="39.6" x14ac:dyDescent="0.2">
      <c r="A19" s="206">
        <f t="shared" ca="1" si="1"/>
        <v>6</v>
      </c>
      <c r="B19" s="118" t="str">
        <f t="shared" ca="1" si="2"/>
        <v>〃</v>
      </c>
      <c r="C19" s="112" t="str">
        <f t="shared" ca="1" si="3"/>
        <v>〃</v>
      </c>
      <c r="D19" s="112" t="str">
        <f t="shared" ca="1" si="4"/>
        <v>〃</v>
      </c>
      <c r="E19" s="112" t="s">
        <v>230</v>
      </c>
      <c r="F19" s="112">
        <v>3</v>
      </c>
      <c r="G19" s="112">
        <v>9</v>
      </c>
      <c r="H19" s="112"/>
      <c r="I19" s="112"/>
      <c r="J19" s="112"/>
      <c r="K19" s="112"/>
      <c r="L19" s="119" t="s">
        <v>448</v>
      </c>
      <c r="M19" s="118" t="s">
        <v>445</v>
      </c>
      <c r="N19" s="112" t="s">
        <v>166</v>
      </c>
      <c r="O19" s="112" t="s">
        <v>446</v>
      </c>
      <c r="P19" s="105" t="str">
        <f t="shared" si="5"/>
        <v>南東側 3m_x000D_
南西側 3m_x000D_
北東側 3m</v>
      </c>
    </row>
    <row r="20" spans="1:16" ht="39.6" x14ac:dyDescent="0.2">
      <c r="A20" s="206">
        <f t="shared" ca="1" si="1"/>
        <v>7</v>
      </c>
      <c r="B20" s="118" t="str">
        <f t="shared" ca="1" si="2"/>
        <v>第20-1-1997</v>
      </c>
      <c r="C20" s="112" t="str">
        <f t="shared" ca="1" si="3"/>
        <v>〃</v>
      </c>
      <c r="D20" s="112" t="str">
        <f t="shared" ca="1" si="4"/>
        <v>広島市西区観音新町1丁目29番南西角先交差点</v>
      </c>
      <c r="E20" s="112" t="s">
        <v>237</v>
      </c>
      <c r="F20" s="112">
        <v>2</v>
      </c>
      <c r="G20" s="112">
        <v>39</v>
      </c>
      <c r="H20" s="112"/>
      <c r="I20" s="112"/>
      <c r="J20" s="112"/>
      <c r="K20" s="112"/>
      <c r="L20" s="119" t="s">
        <v>451</v>
      </c>
      <c r="M20" s="118" t="s">
        <v>449</v>
      </c>
      <c r="N20" s="112" t="s">
        <v>166</v>
      </c>
      <c r="O20" s="112" t="s">
        <v>450</v>
      </c>
      <c r="P20" s="105" t="str">
        <f t="shared" si="5"/>
        <v>北側 3m5縞(北端から3m)_x000D_
東側 北端除く4m6縞</v>
      </c>
    </row>
    <row r="21" spans="1:16" ht="52.8" x14ac:dyDescent="0.2">
      <c r="A21" s="206">
        <f t="shared" ca="1" si="1"/>
        <v>7</v>
      </c>
      <c r="B21" s="118" t="str">
        <f t="shared" ca="1" si="2"/>
        <v>〃</v>
      </c>
      <c r="C21" s="112" t="str">
        <f t="shared" ca="1" si="3"/>
        <v>〃</v>
      </c>
      <c r="D21" s="112" t="str">
        <f t="shared" ca="1" si="4"/>
        <v>〃</v>
      </c>
      <c r="E21" s="112" t="s">
        <v>261</v>
      </c>
      <c r="F21" s="112">
        <v>8</v>
      </c>
      <c r="G21" s="112"/>
      <c r="H21" s="112"/>
      <c r="I21" s="112"/>
      <c r="J21" s="112">
        <v>72</v>
      </c>
      <c r="K21" s="112"/>
      <c r="L21" s="119" t="s">
        <v>452</v>
      </c>
      <c r="M21" s="118" t="s">
        <v>449</v>
      </c>
      <c r="N21" s="112" t="s">
        <v>166</v>
      </c>
      <c r="O21" s="112" t="s">
        <v>450</v>
      </c>
      <c r="P21" s="105" t="str">
        <f t="shared" si="5"/>
        <v>北側 2個_x000D_
東側 2個_x000D_
西側 2個_x000D_
南側 2個</v>
      </c>
    </row>
    <row r="22" spans="1:16" ht="52.8" x14ac:dyDescent="0.2">
      <c r="A22" s="206">
        <f t="shared" ca="1" si="1"/>
        <v>7</v>
      </c>
      <c r="B22" s="118" t="str">
        <f t="shared" ca="1" si="2"/>
        <v>〃</v>
      </c>
      <c r="C22" s="112" t="str">
        <f t="shared" ca="1" si="3"/>
        <v>〃</v>
      </c>
      <c r="D22" s="112" t="str">
        <f t="shared" ca="1" si="4"/>
        <v>〃</v>
      </c>
      <c r="E22" s="112" t="s">
        <v>230</v>
      </c>
      <c r="F22" s="112">
        <v>4</v>
      </c>
      <c r="G22" s="112">
        <v>11.5</v>
      </c>
      <c r="H22" s="112"/>
      <c r="I22" s="112"/>
      <c r="J22" s="112"/>
      <c r="K22" s="112"/>
      <c r="L22" s="119" t="s">
        <v>453</v>
      </c>
      <c r="M22" s="118" t="s">
        <v>449</v>
      </c>
      <c r="N22" s="112" t="s">
        <v>166</v>
      </c>
      <c r="O22" s="112" t="s">
        <v>450</v>
      </c>
      <c r="P22" s="105" t="str">
        <f t="shared" si="5"/>
        <v>南側 3m_x000D_
西側 3m_x000D_
北側 3m_x000D_
東側 2.5m</v>
      </c>
    </row>
    <row r="23" spans="1:16" ht="26.4" x14ac:dyDescent="0.2">
      <c r="A23" s="206">
        <f t="shared" ca="1" si="1"/>
        <v>8</v>
      </c>
      <c r="B23" s="118" t="str">
        <f t="shared" ca="1" si="2"/>
        <v>第12-1-2609</v>
      </c>
      <c r="C23" s="112" t="str">
        <f t="shared" ca="1" si="3"/>
        <v>〃</v>
      </c>
      <c r="D23" s="112" t="str">
        <f t="shared" ca="1" si="4"/>
        <v>広島市西区観音新町1丁目4番8号先交差点</v>
      </c>
      <c r="E23" s="112" t="s">
        <v>228</v>
      </c>
      <c r="F23" s="112">
        <v>1</v>
      </c>
      <c r="G23" s="112"/>
      <c r="H23" s="112"/>
      <c r="I23" s="112"/>
      <c r="J23" s="112">
        <v>13</v>
      </c>
      <c r="K23" s="112"/>
      <c r="L23" s="119" t="s">
        <v>456</v>
      </c>
      <c r="M23" s="118" t="s">
        <v>454</v>
      </c>
      <c r="N23" s="112" t="s">
        <v>166</v>
      </c>
      <c r="O23" s="112" t="s">
        <v>455</v>
      </c>
      <c r="P23" s="105" t="str">
        <f t="shared" si="5"/>
        <v>既存削除後､縮小施工</v>
      </c>
    </row>
    <row r="24" spans="1:16" ht="26.4" x14ac:dyDescent="0.2">
      <c r="A24" s="206">
        <f t="shared" ca="1" si="1"/>
        <v>8</v>
      </c>
      <c r="B24" s="118" t="str">
        <f t="shared" ca="1" si="2"/>
        <v>〃</v>
      </c>
      <c r="C24" s="112" t="str">
        <f t="shared" ca="1" si="3"/>
        <v>〃</v>
      </c>
      <c r="D24" s="112" t="str">
        <f t="shared" ca="1" si="4"/>
        <v>〃</v>
      </c>
      <c r="E24" s="112" t="s">
        <v>230</v>
      </c>
      <c r="F24" s="112">
        <v>1</v>
      </c>
      <c r="G24" s="112"/>
      <c r="H24" s="112">
        <v>2.5</v>
      </c>
      <c r="I24" s="112"/>
      <c r="J24" s="112"/>
      <c r="K24" s="112"/>
      <c r="L24" s="119"/>
      <c r="M24" s="118" t="s">
        <v>454</v>
      </c>
      <c r="N24" s="112" t="s">
        <v>166</v>
      </c>
      <c r="O24" s="112" t="s">
        <v>455</v>
      </c>
      <c r="P24" s="105" t="str">
        <f t="shared" si="5"/>
        <v/>
      </c>
    </row>
    <row r="25" spans="1:16" ht="26.4" x14ac:dyDescent="0.2">
      <c r="A25" s="206">
        <f t="shared" ca="1" si="1"/>
        <v>8</v>
      </c>
      <c r="B25" s="118" t="str">
        <f t="shared" ca="1" si="2"/>
        <v>〃</v>
      </c>
      <c r="C25" s="112" t="str">
        <f t="shared" ca="1" si="3"/>
        <v>〃</v>
      </c>
      <c r="D25" s="112" t="str">
        <f t="shared" ca="1" si="4"/>
        <v>〃</v>
      </c>
      <c r="E25" s="112" t="s">
        <v>173</v>
      </c>
      <c r="F25" s="112">
        <v>1</v>
      </c>
      <c r="G25" s="112"/>
      <c r="H25" s="112"/>
      <c r="I25" s="112"/>
      <c r="J25" s="112"/>
      <c r="K25" s="112">
        <v>6</v>
      </c>
      <c r="L25" s="119"/>
      <c r="M25" s="118" t="s">
        <v>454</v>
      </c>
      <c r="N25" s="112" t="s">
        <v>166</v>
      </c>
      <c r="O25" s="112" t="s">
        <v>455</v>
      </c>
      <c r="P25" s="105" t="str">
        <f t="shared" si="5"/>
        <v/>
      </c>
    </row>
    <row r="26" spans="1:16" ht="39.6" x14ac:dyDescent="0.2">
      <c r="A26" s="206">
        <f t="shared" ca="1" si="1"/>
        <v>9</v>
      </c>
      <c r="B26" s="118" t="str">
        <f t="shared" ca="1" si="2"/>
        <v>第20-1-1989</v>
      </c>
      <c r="C26" s="112" t="str">
        <f t="shared" ca="1" si="3"/>
        <v>〃</v>
      </c>
      <c r="D26" s="112" t="str">
        <f t="shared" ca="1" si="4"/>
        <v>広島市西区観音新町2丁目7番南西角先交差点</v>
      </c>
      <c r="E26" s="112" t="s">
        <v>237</v>
      </c>
      <c r="F26" s="112">
        <v>2</v>
      </c>
      <c r="G26" s="112">
        <v>37</v>
      </c>
      <c r="H26" s="112"/>
      <c r="I26" s="112"/>
      <c r="J26" s="112"/>
      <c r="K26" s="112"/>
      <c r="L26" s="119" t="s">
        <v>459</v>
      </c>
      <c r="M26" s="118" t="s">
        <v>457</v>
      </c>
      <c r="N26" s="112" t="s">
        <v>166</v>
      </c>
      <c r="O26" s="112" t="s">
        <v>458</v>
      </c>
      <c r="P26" s="105" t="str">
        <f t="shared" si="5"/>
        <v>南側 3m7縞_x000D_
東側 4m4縞(北から1.3〜5縞)</v>
      </c>
    </row>
    <row r="27" spans="1:16" ht="26.4" x14ac:dyDescent="0.2">
      <c r="A27" s="206">
        <f t="shared" ca="1" si="1"/>
        <v>9</v>
      </c>
      <c r="B27" s="118" t="str">
        <f t="shared" ca="1" si="2"/>
        <v>〃</v>
      </c>
      <c r="C27" s="112" t="str">
        <f t="shared" ca="1" si="3"/>
        <v>〃</v>
      </c>
      <c r="D27" s="112" t="str">
        <f t="shared" ca="1" si="4"/>
        <v>〃</v>
      </c>
      <c r="E27" s="112" t="s">
        <v>261</v>
      </c>
      <c r="F27" s="112">
        <v>2</v>
      </c>
      <c r="G27" s="112"/>
      <c r="H27" s="112"/>
      <c r="I27" s="112"/>
      <c r="J27" s="112">
        <v>18</v>
      </c>
      <c r="K27" s="112"/>
      <c r="L27" s="119" t="s">
        <v>460</v>
      </c>
      <c r="M27" s="118" t="s">
        <v>457</v>
      </c>
      <c r="N27" s="112" t="s">
        <v>166</v>
      </c>
      <c r="O27" s="112" t="s">
        <v>458</v>
      </c>
      <c r="P27" s="105" t="str">
        <f t="shared" si="5"/>
        <v>南側 2個</v>
      </c>
    </row>
    <row r="28" spans="1:16" ht="26.4" x14ac:dyDescent="0.2">
      <c r="A28" s="206">
        <f t="shared" ca="1" si="1"/>
        <v>9</v>
      </c>
      <c r="B28" s="118" t="str">
        <f t="shared" ca="1" si="2"/>
        <v>〃</v>
      </c>
      <c r="C28" s="112" t="str">
        <f t="shared" ca="1" si="3"/>
        <v>〃</v>
      </c>
      <c r="D28" s="112" t="str">
        <f t="shared" ca="1" si="4"/>
        <v>〃</v>
      </c>
      <c r="E28" s="112" t="s">
        <v>230</v>
      </c>
      <c r="F28" s="112">
        <v>2</v>
      </c>
      <c r="G28" s="112">
        <v>6</v>
      </c>
      <c r="H28" s="112"/>
      <c r="I28" s="112"/>
      <c r="J28" s="112"/>
      <c r="K28" s="112"/>
      <c r="L28" s="119" t="s">
        <v>461</v>
      </c>
      <c r="M28" s="118" t="s">
        <v>457</v>
      </c>
      <c r="N28" s="112" t="s">
        <v>166</v>
      </c>
      <c r="O28" s="112" t="s">
        <v>458</v>
      </c>
      <c r="P28" s="105" t="str">
        <f t="shared" si="5"/>
        <v>南側 3m_x000D_
東側 3m</v>
      </c>
    </row>
    <row r="29" spans="1:16" ht="26.4" x14ac:dyDescent="0.2">
      <c r="A29" s="206">
        <f t="shared" ca="1" si="1"/>
        <v>10</v>
      </c>
      <c r="B29" s="118" t="str">
        <f t="shared" ca="1" si="2"/>
        <v>第12-1-0156</v>
      </c>
      <c r="C29" s="112" t="str">
        <f t="shared" ca="1" si="3"/>
        <v>〃</v>
      </c>
      <c r="D29" s="112" t="str">
        <f t="shared" ca="1" si="4"/>
        <v>広島市西区観音新町3丁目5番北西角先交差点</v>
      </c>
      <c r="E29" s="112" t="s">
        <v>228</v>
      </c>
      <c r="F29" s="112">
        <v>1</v>
      </c>
      <c r="G29" s="112"/>
      <c r="H29" s="112"/>
      <c r="I29" s="112"/>
      <c r="J29" s="112">
        <v>13</v>
      </c>
      <c r="K29" s="112"/>
      <c r="L29" s="119" t="s">
        <v>456</v>
      </c>
      <c r="M29" s="118" t="s">
        <v>462</v>
      </c>
      <c r="N29" s="112" t="s">
        <v>166</v>
      </c>
      <c r="O29" s="112" t="s">
        <v>463</v>
      </c>
      <c r="P29" s="105" t="str">
        <f t="shared" si="5"/>
        <v>既存削除後､縮小施工</v>
      </c>
    </row>
    <row r="30" spans="1:16" ht="26.4" x14ac:dyDescent="0.2">
      <c r="A30" s="206">
        <f t="shared" ca="1" si="1"/>
        <v>10</v>
      </c>
      <c r="B30" s="118" t="str">
        <f t="shared" ca="1" si="2"/>
        <v>〃</v>
      </c>
      <c r="C30" s="112" t="str">
        <f t="shared" ca="1" si="3"/>
        <v>〃</v>
      </c>
      <c r="D30" s="112" t="str">
        <f t="shared" ca="1" si="4"/>
        <v>〃</v>
      </c>
      <c r="E30" s="112" t="s">
        <v>230</v>
      </c>
      <c r="F30" s="112">
        <v>1</v>
      </c>
      <c r="G30" s="112"/>
      <c r="H30" s="112">
        <v>3</v>
      </c>
      <c r="I30" s="112"/>
      <c r="J30" s="112"/>
      <c r="K30" s="112"/>
      <c r="L30" s="119"/>
      <c r="M30" s="118" t="s">
        <v>462</v>
      </c>
      <c r="N30" s="112" t="s">
        <v>166</v>
      </c>
      <c r="O30" s="112" t="s">
        <v>463</v>
      </c>
      <c r="P30" s="105" t="str">
        <f t="shared" si="5"/>
        <v/>
      </c>
    </row>
    <row r="31" spans="1:16" ht="26.4" x14ac:dyDescent="0.2">
      <c r="A31" s="206">
        <f t="shared" ca="1" si="1"/>
        <v>10</v>
      </c>
      <c r="B31" s="118" t="str">
        <f t="shared" ca="1" si="2"/>
        <v>〃</v>
      </c>
      <c r="C31" s="112" t="str">
        <f t="shared" ca="1" si="3"/>
        <v>〃</v>
      </c>
      <c r="D31" s="112" t="str">
        <f t="shared" ca="1" si="4"/>
        <v>〃</v>
      </c>
      <c r="E31" s="112" t="s">
        <v>173</v>
      </c>
      <c r="F31" s="112">
        <v>1</v>
      </c>
      <c r="G31" s="112"/>
      <c r="H31" s="112"/>
      <c r="I31" s="112"/>
      <c r="J31" s="112"/>
      <c r="K31" s="112">
        <v>5</v>
      </c>
      <c r="L31" s="119"/>
      <c r="M31" s="118" t="s">
        <v>462</v>
      </c>
      <c r="N31" s="112" t="s">
        <v>166</v>
      </c>
      <c r="O31" s="112" t="s">
        <v>463</v>
      </c>
      <c r="P31" s="105" t="str">
        <f t="shared" si="5"/>
        <v/>
      </c>
    </row>
    <row r="32" spans="1:16" ht="26.4" x14ac:dyDescent="0.2">
      <c r="A32" s="206">
        <f t="shared" ca="1" si="1"/>
        <v>10</v>
      </c>
      <c r="B32" s="118" t="str">
        <f t="shared" ca="1" si="2"/>
        <v>第20-1-1999</v>
      </c>
      <c r="C32" s="112" t="str">
        <f t="shared" ca="1" si="3"/>
        <v>〃</v>
      </c>
      <c r="D32" s="112" t="str">
        <f t="shared" ca="1" si="4"/>
        <v>〃</v>
      </c>
      <c r="E32" s="112" t="s">
        <v>237</v>
      </c>
      <c r="F32" s="112">
        <v>1</v>
      </c>
      <c r="G32" s="112">
        <v>18</v>
      </c>
      <c r="H32" s="112"/>
      <c r="I32" s="112"/>
      <c r="J32" s="112"/>
      <c r="K32" s="112"/>
      <c r="L32" s="119" t="s">
        <v>465</v>
      </c>
      <c r="M32" s="118" t="s">
        <v>464</v>
      </c>
      <c r="N32" s="112" t="s">
        <v>166</v>
      </c>
      <c r="O32" s="112" t="s">
        <v>463</v>
      </c>
      <c r="P32" s="105" t="str">
        <f t="shared" si="5"/>
        <v>3m6縞</v>
      </c>
    </row>
    <row r="33" spans="1:16" ht="26.4" x14ac:dyDescent="0.2">
      <c r="A33" s="206">
        <f t="shared" ca="1" si="1"/>
        <v>10</v>
      </c>
      <c r="B33" s="118" t="str">
        <f t="shared" ca="1" si="2"/>
        <v>〃</v>
      </c>
      <c r="C33" s="112" t="str">
        <f t="shared" ca="1" si="3"/>
        <v>〃</v>
      </c>
      <c r="D33" s="112" t="str">
        <f t="shared" ca="1" si="4"/>
        <v>〃</v>
      </c>
      <c r="E33" s="112" t="s">
        <v>261</v>
      </c>
      <c r="F33" s="112">
        <v>4</v>
      </c>
      <c r="G33" s="112"/>
      <c r="H33" s="112"/>
      <c r="I33" s="112"/>
      <c r="J33" s="112">
        <v>36</v>
      </c>
      <c r="K33" s="112"/>
      <c r="L33" s="119" t="s">
        <v>466</v>
      </c>
      <c r="M33" s="118" t="s">
        <v>464</v>
      </c>
      <c r="N33" s="112" t="s">
        <v>166</v>
      </c>
      <c r="O33" s="112" t="s">
        <v>463</v>
      </c>
      <c r="P33" s="105" t="str">
        <f t="shared" si="5"/>
        <v>南北4個</v>
      </c>
    </row>
    <row r="34" spans="1:16" ht="26.4" x14ac:dyDescent="0.2">
      <c r="A34" s="206">
        <f t="shared" ca="1" si="1"/>
        <v>10</v>
      </c>
      <c r="B34" s="118" t="str">
        <f t="shared" ca="1" si="2"/>
        <v>〃</v>
      </c>
      <c r="C34" s="112" t="str">
        <f t="shared" ca="1" si="3"/>
        <v>〃</v>
      </c>
      <c r="D34" s="112" t="str">
        <f t="shared" ca="1" si="4"/>
        <v>〃</v>
      </c>
      <c r="E34" s="112" t="s">
        <v>230</v>
      </c>
      <c r="F34" s="112">
        <v>2</v>
      </c>
      <c r="G34" s="112">
        <v>6</v>
      </c>
      <c r="H34" s="112"/>
      <c r="I34" s="112"/>
      <c r="J34" s="112"/>
      <c r="K34" s="112"/>
      <c r="L34" s="119" t="s">
        <v>467</v>
      </c>
      <c r="M34" s="118" t="s">
        <v>464</v>
      </c>
      <c r="N34" s="112" t="s">
        <v>166</v>
      </c>
      <c r="O34" s="112" t="s">
        <v>463</v>
      </c>
      <c r="P34" s="105" t="str">
        <f t="shared" si="5"/>
        <v>北側 3m_x000D_
南側 3m</v>
      </c>
    </row>
    <row r="35" spans="1:16" ht="26.4" x14ac:dyDescent="0.2">
      <c r="A35" s="206">
        <f t="shared" ca="1" si="1"/>
        <v>11</v>
      </c>
      <c r="B35" s="118" t="str">
        <f t="shared" ca="1" si="2"/>
        <v>第20-1-3390</v>
      </c>
      <c r="C35" s="112" t="str">
        <f t="shared" ca="1" si="3"/>
        <v>〃</v>
      </c>
      <c r="D35" s="112" t="str">
        <f t="shared" ca="1" si="4"/>
        <v>広島市西区観音本町2丁目8番南西角先交差点</v>
      </c>
      <c r="E35" s="112" t="s">
        <v>237</v>
      </c>
      <c r="F35" s="112">
        <v>1</v>
      </c>
      <c r="G35" s="112">
        <v>15</v>
      </c>
      <c r="H35" s="112"/>
      <c r="I35" s="112"/>
      <c r="J35" s="112"/>
      <c r="K35" s="112"/>
      <c r="L35" s="119" t="s">
        <v>436</v>
      </c>
      <c r="M35" s="118" t="s">
        <v>468</v>
      </c>
      <c r="N35" s="112" t="s">
        <v>166</v>
      </c>
      <c r="O35" s="112" t="s">
        <v>469</v>
      </c>
      <c r="P35" s="105" t="str">
        <f t="shared" si="5"/>
        <v>西側 3m5縞</v>
      </c>
    </row>
    <row r="36" spans="1:16" ht="26.4" x14ac:dyDescent="0.2">
      <c r="A36" s="206">
        <f t="shared" ca="1" si="1"/>
        <v>11</v>
      </c>
      <c r="B36" s="118" t="str">
        <f t="shared" ca="1" si="2"/>
        <v>〃</v>
      </c>
      <c r="C36" s="112" t="str">
        <f t="shared" ca="1" si="3"/>
        <v>〃</v>
      </c>
      <c r="D36" s="112" t="str">
        <f t="shared" ca="1" si="4"/>
        <v>〃</v>
      </c>
      <c r="E36" s="112" t="s">
        <v>261</v>
      </c>
      <c r="F36" s="112">
        <v>2</v>
      </c>
      <c r="G36" s="112"/>
      <c r="H36" s="112"/>
      <c r="I36" s="112"/>
      <c r="J36" s="112">
        <v>18</v>
      </c>
      <c r="K36" s="112"/>
      <c r="L36" s="119" t="s">
        <v>470</v>
      </c>
      <c r="M36" s="118" t="s">
        <v>468</v>
      </c>
      <c r="N36" s="112" t="s">
        <v>166</v>
      </c>
      <c r="O36" s="112" t="s">
        <v>469</v>
      </c>
      <c r="P36" s="105" t="str">
        <f t="shared" si="5"/>
        <v>西側 2個</v>
      </c>
    </row>
    <row r="37" spans="1:16" ht="26.4" x14ac:dyDescent="0.2">
      <c r="A37" s="206">
        <f t="shared" ca="1" si="1"/>
        <v>11</v>
      </c>
      <c r="B37" s="118" t="str">
        <f t="shared" ca="1" si="2"/>
        <v>〃</v>
      </c>
      <c r="C37" s="112" t="str">
        <f t="shared" ca="1" si="3"/>
        <v>〃</v>
      </c>
      <c r="D37" s="112" t="str">
        <f t="shared" ca="1" si="4"/>
        <v>〃</v>
      </c>
      <c r="E37" s="112" t="s">
        <v>230</v>
      </c>
      <c r="F37" s="112">
        <v>1</v>
      </c>
      <c r="G37" s="112">
        <v>2.2999999999999998</v>
      </c>
      <c r="H37" s="112"/>
      <c r="I37" s="112"/>
      <c r="J37" s="112"/>
      <c r="K37" s="112"/>
      <c r="L37" s="119" t="s">
        <v>471</v>
      </c>
      <c r="M37" s="118" t="s">
        <v>468</v>
      </c>
      <c r="N37" s="112" t="s">
        <v>166</v>
      </c>
      <c r="O37" s="112" t="s">
        <v>469</v>
      </c>
      <c r="P37" s="105" t="str">
        <f t="shared" si="5"/>
        <v>西側 2.3m</v>
      </c>
    </row>
    <row r="38" spans="1:16" ht="26.4" x14ac:dyDescent="0.2">
      <c r="A38" s="206">
        <f t="shared" ca="1" si="1"/>
        <v>12</v>
      </c>
      <c r="B38" s="118" t="str">
        <f t="shared" ca="1" si="2"/>
        <v>第12-1-4038</v>
      </c>
      <c r="C38" s="112" t="str">
        <f t="shared" ca="1" si="3"/>
        <v>〃</v>
      </c>
      <c r="D38" s="112" t="str">
        <f t="shared" ca="1" si="4"/>
        <v>広島市西区古江上1丁目597番地先交差点</v>
      </c>
      <c r="E38" s="112" t="s">
        <v>228</v>
      </c>
      <c r="F38" s="112">
        <v>1</v>
      </c>
      <c r="G38" s="112"/>
      <c r="H38" s="112"/>
      <c r="I38" s="112"/>
      <c r="J38" s="112">
        <v>13</v>
      </c>
      <c r="K38" s="112"/>
      <c r="L38" s="119"/>
      <c r="M38" s="118" t="s">
        <v>472</v>
      </c>
      <c r="N38" s="112" t="s">
        <v>166</v>
      </c>
      <c r="O38" s="112" t="s">
        <v>473</v>
      </c>
      <c r="P38" s="105" t="str">
        <f t="shared" si="5"/>
        <v/>
      </c>
    </row>
    <row r="39" spans="1:16" ht="26.4" x14ac:dyDescent="0.2">
      <c r="A39" s="206">
        <f t="shared" ca="1" si="1"/>
        <v>12</v>
      </c>
      <c r="B39" s="118" t="str">
        <f t="shared" ca="1" si="2"/>
        <v>〃</v>
      </c>
      <c r="C39" s="112" t="str">
        <f t="shared" ca="1" si="3"/>
        <v>〃</v>
      </c>
      <c r="D39" s="112" t="str">
        <f t="shared" ca="1" si="4"/>
        <v>〃</v>
      </c>
      <c r="E39" s="112" t="s">
        <v>230</v>
      </c>
      <c r="F39" s="112">
        <v>1</v>
      </c>
      <c r="G39" s="112"/>
      <c r="H39" s="112">
        <v>3</v>
      </c>
      <c r="I39" s="112"/>
      <c r="J39" s="112"/>
      <c r="K39" s="112"/>
      <c r="L39" s="119"/>
      <c r="M39" s="118" t="s">
        <v>472</v>
      </c>
      <c r="N39" s="112" t="s">
        <v>166</v>
      </c>
      <c r="O39" s="112" t="s">
        <v>473</v>
      </c>
      <c r="P39" s="105" t="str">
        <f t="shared" si="5"/>
        <v/>
      </c>
    </row>
    <row r="40" spans="1:16" ht="26.4" x14ac:dyDescent="0.2">
      <c r="A40" s="206">
        <f t="shared" ca="1" si="1"/>
        <v>13</v>
      </c>
      <c r="B40" s="118" t="str">
        <f t="shared" ca="1" si="2"/>
        <v>第20-1-1937</v>
      </c>
      <c r="C40" s="112" t="str">
        <f t="shared" ca="1" si="3"/>
        <v>〃</v>
      </c>
      <c r="D40" s="112" t="str">
        <f t="shared" ca="1" si="4"/>
        <v>広島市西区古江新町13番16号先交差点</v>
      </c>
      <c r="E40" s="112" t="s">
        <v>237</v>
      </c>
      <c r="F40" s="112">
        <v>1</v>
      </c>
      <c r="G40" s="112">
        <v>16</v>
      </c>
      <c r="H40" s="112"/>
      <c r="I40" s="112"/>
      <c r="J40" s="112"/>
      <c r="K40" s="112"/>
      <c r="L40" s="119" t="s">
        <v>476</v>
      </c>
      <c r="M40" s="118" t="s">
        <v>474</v>
      </c>
      <c r="N40" s="112" t="s">
        <v>166</v>
      </c>
      <c r="O40" s="112" t="s">
        <v>475</v>
      </c>
      <c r="P40" s="105" t="str">
        <f t="shared" si="5"/>
        <v>4m4縞</v>
      </c>
    </row>
    <row r="41" spans="1:16" ht="26.4" x14ac:dyDescent="0.2">
      <c r="A41" s="206">
        <f t="shared" ca="1" si="1"/>
        <v>13</v>
      </c>
      <c r="B41" s="118" t="str">
        <f t="shared" ca="1" si="2"/>
        <v>〃</v>
      </c>
      <c r="C41" s="112" t="str">
        <f t="shared" ca="1" si="3"/>
        <v>〃</v>
      </c>
      <c r="D41" s="112" t="str">
        <f t="shared" ca="1" si="4"/>
        <v>〃</v>
      </c>
      <c r="E41" s="112" t="s">
        <v>261</v>
      </c>
      <c r="F41" s="112">
        <v>3</v>
      </c>
      <c r="G41" s="112"/>
      <c r="H41" s="112"/>
      <c r="I41" s="112"/>
      <c r="J41" s="112">
        <v>27</v>
      </c>
      <c r="K41" s="112"/>
      <c r="L41" s="119" t="s">
        <v>477</v>
      </c>
      <c r="M41" s="118" t="s">
        <v>474</v>
      </c>
      <c r="N41" s="112" t="s">
        <v>166</v>
      </c>
      <c r="O41" s="112" t="s">
        <v>475</v>
      </c>
      <c r="P41" s="105" t="str">
        <f t="shared" si="5"/>
        <v>南側 1個_x000D_
北側 2個</v>
      </c>
    </row>
    <row r="42" spans="1:16" ht="26.4" x14ac:dyDescent="0.2">
      <c r="A42" s="206">
        <f t="shared" ca="1" si="1"/>
        <v>13</v>
      </c>
      <c r="B42" s="118" t="str">
        <f t="shared" ca="1" si="2"/>
        <v>〃</v>
      </c>
      <c r="C42" s="112" t="str">
        <f t="shared" ca="1" si="3"/>
        <v>〃</v>
      </c>
      <c r="D42" s="112" t="str">
        <f t="shared" ca="1" si="4"/>
        <v>〃</v>
      </c>
      <c r="E42" s="112" t="s">
        <v>230</v>
      </c>
      <c r="F42" s="112">
        <v>1</v>
      </c>
      <c r="G42" s="112">
        <v>2.8</v>
      </c>
      <c r="H42" s="112"/>
      <c r="I42" s="112"/>
      <c r="J42" s="112"/>
      <c r="K42" s="112"/>
      <c r="L42" s="119" t="s">
        <v>478</v>
      </c>
      <c r="M42" s="118" t="s">
        <v>474</v>
      </c>
      <c r="N42" s="112" t="s">
        <v>166</v>
      </c>
      <c r="O42" s="112" t="s">
        <v>475</v>
      </c>
      <c r="P42" s="105" t="str">
        <f t="shared" si="5"/>
        <v>南側 2.8m</v>
      </c>
    </row>
    <row r="43" spans="1:16" ht="79.2" x14ac:dyDescent="0.2">
      <c r="A43" s="206">
        <f t="shared" ca="1" si="1"/>
        <v>14</v>
      </c>
      <c r="B43" s="118">
        <f t="shared" ca="1" si="2"/>
        <v>0</v>
      </c>
      <c r="C43" s="112" t="str">
        <f t="shared" ca="1" si="3"/>
        <v>〃</v>
      </c>
      <c r="D43" s="112" t="str">
        <f t="shared" ca="1" si="4"/>
        <v>広島市西区己斐上3丁目66番18号先</v>
      </c>
      <c r="E43" s="112" t="s">
        <v>171</v>
      </c>
      <c r="F43" s="112">
        <v>2</v>
      </c>
      <c r="G43" s="112"/>
      <c r="H43" s="112"/>
      <c r="I43" s="112">
        <v>45</v>
      </c>
      <c r="J43" s="112"/>
      <c r="K43" s="112"/>
      <c r="L43" s="119" t="s">
        <v>480</v>
      </c>
      <c r="M43" s="118"/>
      <c r="N43" s="112" t="s">
        <v>166</v>
      </c>
      <c r="O43" s="112" t="s">
        <v>479</v>
      </c>
      <c r="P43" s="105" t="str">
        <f t="shared" si="5"/>
        <v>己斐上3丁目66番18号先
残存する黄実線削除し､白白実線25m_x000D_
己斐上3丁目44番先
残存する黄実線削除し､白白実線20m</v>
      </c>
    </row>
    <row r="44" spans="1:16" x14ac:dyDescent="0.2">
      <c r="A44" s="206">
        <f t="shared" ca="1" si="1"/>
        <v>14</v>
      </c>
      <c r="B44" s="118" t="str">
        <f t="shared" ca="1" si="2"/>
        <v>〃</v>
      </c>
      <c r="C44" s="112" t="str">
        <f t="shared" ca="1" si="3"/>
        <v>〃</v>
      </c>
      <c r="D44" s="112" t="str">
        <f t="shared" ca="1" si="4"/>
        <v>〃</v>
      </c>
      <c r="E44" s="112" t="s">
        <v>290</v>
      </c>
      <c r="F44" s="112">
        <v>2</v>
      </c>
      <c r="G44" s="112"/>
      <c r="H44" s="112"/>
      <c r="I44" s="112"/>
      <c r="J44" s="112"/>
      <c r="K44" s="112">
        <v>45</v>
      </c>
      <c r="L44" s="119"/>
      <c r="M44" s="118"/>
      <c r="N44" s="112" t="s">
        <v>166</v>
      </c>
      <c r="O44" s="112" t="s">
        <v>479</v>
      </c>
      <c r="P44" s="105" t="str">
        <f t="shared" si="5"/>
        <v/>
      </c>
    </row>
    <row r="45" spans="1:16" ht="52.8" x14ac:dyDescent="0.2">
      <c r="A45" s="206">
        <f t="shared" ca="1" si="1"/>
        <v>15</v>
      </c>
      <c r="B45" s="118" t="str">
        <f t="shared" ca="1" si="2"/>
        <v>第20-1-1945</v>
      </c>
      <c r="C45" s="112" t="str">
        <f t="shared" ca="1" si="3"/>
        <v>〃</v>
      </c>
      <c r="D45" s="112" t="str">
        <f t="shared" ca="1" si="4"/>
        <v>広島市西区己斐上4丁目10番17号先交差点</v>
      </c>
      <c r="E45" s="112" t="s">
        <v>237</v>
      </c>
      <c r="F45" s="112">
        <v>2</v>
      </c>
      <c r="G45" s="112">
        <v>45</v>
      </c>
      <c r="H45" s="112"/>
      <c r="I45" s="112"/>
      <c r="J45" s="112"/>
      <c r="K45" s="112"/>
      <c r="L45" s="119" t="s">
        <v>483</v>
      </c>
      <c r="M45" s="118" t="s">
        <v>481</v>
      </c>
      <c r="N45" s="112" t="s">
        <v>166</v>
      </c>
      <c r="O45" s="112" t="s">
        <v>482</v>
      </c>
      <c r="P45" s="105" t="str">
        <f t="shared" si="5"/>
        <v>北東側 3m5縞(北東端から3m)_x000D_
南東側 3m10縞(南東端から3m)</v>
      </c>
    </row>
    <row r="46" spans="1:16" ht="26.4" x14ac:dyDescent="0.2">
      <c r="A46" s="206">
        <f t="shared" ca="1" si="1"/>
        <v>15</v>
      </c>
      <c r="B46" s="118" t="str">
        <f t="shared" ca="1" si="2"/>
        <v>〃</v>
      </c>
      <c r="C46" s="112" t="str">
        <f t="shared" ca="1" si="3"/>
        <v>〃</v>
      </c>
      <c r="D46" s="112" t="str">
        <f t="shared" ca="1" si="4"/>
        <v>〃</v>
      </c>
      <c r="E46" s="112" t="s">
        <v>261</v>
      </c>
      <c r="F46" s="112">
        <v>4</v>
      </c>
      <c r="G46" s="112"/>
      <c r="H46" s="112"/>
      <c r="I46" s="112"/>
      <c r="J46" s="112">
        <v>36</v>
      </c>
      <c r="K46" s="112"/>
      <c r="L46" s="119" t="s">
        <v>484</v>
      </c>
      <c r="M46" s="118" t="s">
        <v>481</v>
      </c>
      <c r="N46" s="112" t="s">
        <v>166</v>
      </c>
      <c r="O46" s="112" t="s">
        <v>482</v>
      </c>
      <c r="P46" s="105" t="str">
        <f t="shared" si="5"/>
        <v>南東側 2個_x000D_
南西側 2個</v>
      </c>
    </row>
    <row r="47" spans="1:16" ht="26.4" x14ac:dyDescent="0.2">
      <c r="A47" s="206">
        <f t="shared" ca="1" si="1"/>
        <v>15</v>
      </c>
      <c r="B47" s="118" t="str">
        <f t="shared" ca="1" si="2"/>
        <v>〃</v>
      </c>
      <c r="C47" s="112" t="str">
        <f t="shared" ca="1" si="3"/>
        <v>〃</v>
      </c>
      <c r="D47" s="112" t="str">
        <f t="shared" ca="1" si="4"/>
        <v>〃</v>
      </c>
      <c r="E47" s="112" t="s">
        <v>230</v>
      </c>
      <c r="F47" s="112">
        <v>2</v>
      </c>
      <c r="G47" s="112">
        <v>6</v>
      </c>
      <c r="H47" s="112"/>
      <c r="I47" s="112"/>
      <c r="J47" s="112"/>
      <c r="K47" s="112"/>
      <c r="L47" s="119" t="s">
        <v>485</v>
      </c>
      <c r="M47" s="118" t="s">
        <v>481</v>
      </c>
      <c r="N47" s="112" t="s">
        <v>166</v>
      </c>
      <c r="O47" s="112" t="s">
        <v>482</v>
      </c>
      <c r="P47" s="105" t="str">
        <f t="shared" si="5"/>
        <v>北東側 3m_x000D_
南西側 3m</v>
      </c>
    </row>
    <row r="48" spans="1:16" ht="26.4" x14ac:dyDescent="0.2">
      <c r="A48" s="206">
        <f t="shared" ca="1" si="1"/>
        <v>15</v>
      </c>
      <c r="B48" s="118">
        <f t="shared" ca="1" si="2"/>
        <v>0</v>
      </c>
      <c r="C48" s="112" t="str">
        <f t="shared" ca="1" si="3"/>
        <v>〃</v>
      </c>
      <c r="D48" s="112" t="str">
        <f t="shared" ca="1" si="4"/>
        <v>〃</v>
      </c>
      <c r="E48" s="112" t="s">
        <v>171</v>
      </c>
      <c r="F48" s="112">
        <v>1</v>
      </c>
      <c r="G48" s="112"/>
      <c r="H48" s="112"/>
      <c r="I48" s="112">
        <v>1</v>
      </c>
      <c r="J48" s="112"/>
      <c r="K48" s="112"/>
      <c r="L48" s="119" t="s">
        <v>486</v>
      </c>
      <c r="M48" s="118"/>
      <c r="N48" s="112" t="s">
        <v>166</v>
      </c>
      <c r="O48" s="112" t="s">
        <v>482</v>
      </c>
      <c r="P48" s="105" t="str">
        <f t="shared" si="5"/>
        <v>北東側 1m(南西端の施工なし部分)</v>
      </c>
    </row>
    <row r="49" spans="1:16" ht="92.4" x14ac:dyDescent="0.2">
      <c r="A49" s="206">
        <f t="shared" ca="1" si="1"/>
        <v>16</v>
      </c>
      <c r="B49" s="118" t="str">
        <f t="shared" ca="1" si="2"/>
        <v>第9-7-0101</v>
      </c>
      <c r="C49" s="112" t="str">
        <f t="shared" ca="1" si="3"/>
        <v>〃</v>
      </c>
      <c r="D49" s="112" t="str">
        <f t="shared" ca="1" si="4"/>
        <v>広島市西区己斐上4丁目16番16号先から同区己斐大迫2丁目21番1号先までの間</v>
      </c>
      <c r="E49" s="112" t="s">
        <v>489</v>
      </c>
      <c r="F49" s="112">
        <v>2</v>
      </c>
      <c r="G49" s="112"/>
      <c r="H49" s="112"/>
      <c r="I49" s="112">
        <v>310</v>
      </c>
      <c r="J49" s="112"/>
      <c r="K49" s="112"/>
      <c r="L49" s="119" t="s">
        <v>490</v>
      </c>
      <c r="M49" s="118" t="s">
        <v>487</v>
      </c>
      <c r="N49" s="112" t="s">
        <v>166</v>
      </c>
      <c r="O49" s="112" t="s">
        <v>488</v>
      </c>
      <c r="P49" s="105" t="str">
        <f t="shared" si="5"/>
        <v>己斐大迫1丁目10番南西角先から同町10番北東角先まで
の150m_x000D_
己斐大迫2丁目36番南西角先から国迫団地中交差点までの160m</v>
      </c>
    </row>
    <row r="50" spans="1:16" ht="26.4" x14ac:dyDescent="0.2">
      <c r="A50" s="206">
        <f t="shared" ca="1" si="1"/>
        <v>17</v>
      </c>
      <c r="B50" s="118" t="str">
        <f t="shared" ca="1" si="2"/>
        <v>第20-1-2535</v>
      </c>
      <c r="C50" s="112" t="str">
        <f t="shared" ca="1" si="3"/>
        <v>〃</v>
      </c>
      <c r="D50" s="112" t="str">
        <f t="shared" ca="1" si="4"/>
        <v>広島市西区己斐上4丁目32番2号先</v>
      </c>
      <c r="E50" s="112" t="s">
        <v>237</v>
      </c>
      <c r="F50" s="112">
        <v>1</v>
      </c>
      <c r="G50" s="112">
        <v>15</v>
      </c>
      <c r="H50" s="112"/>
      <c r="I50" s="112"/>
      <c r="J50" s="112"/>
      <c r="K50" s="112"/>
      <c r="L50" s="119" t="s">
        <v>493</v>
      </c>
      <c r="M50" s="118" t="s">
        <v>491</v>
      </c>
      <c r="N50" s="112" t="s">
        <v>166</v>
      </c>
      <c r="O50" s="112" t="s">
        <v>492</v>
      </c>
      <c r="P50" s="105" t="str">
        <f t="shared" si="5"/>
        <v>3m5縞</v>
      </c>
    </row>
    <row r="51" spans="1:16" ht="26.4" x14ac:dyDescent="0.2">
      <c r="A51" s="206">
        <f t="shared" ca="1" si="1"/>
        <v>17</v>
      </c>
      <c r="B51" s="118" t="str">
        <f t="shared" ca="1" si="2"/>
        <v>〃</v>
      </c>
      <c r="C51" s="112" t="str">
        <f t="shared" ca="1" si="3"/>
        <v>〃</v>
      </c>
      <c r="D51" s="112" t="str">
        <f t="shared" ca="1" si="4"/>
        <v>〃</v>
      </c>
      <c r="E51" s="112" t="s">
        <v>230</v>
      </c>
      <c r="F51" s="112">
        <v>2</v>
      </c>
      <c r="G51" s="112">
        <v>5</v>
      </c>
      <c r="H51" s="112"/>
      <c r="I51" s="112"/>
      <c r="J51" s="112"/>
      <c r="K51" s="112"/>
      <c r="L51" s="119" t="s">
        <v>494</v>
      </c>
      <c r="M51" s="118" t="s">
        <v>491</v>
      </c>
      <c r="N51" s="112" t="s">
        <v>166</v>
      </c>
      <c r="O51" s="112" t="s">
        <v>492</v>
      </c>
      <c r="P51" s="105" t="str">
        <f t="shared" si="5"/>
        <v>南側 2.5m_x000D_
北側 2.5m</v>
      </c>
    </row>
    <row r="52" spans="1:16" ht="26.4" x14ac:dyDescent="0.2">
      <c r="A52" s="206">
        <f t="shared" ca="1" si="1"/>
        <v>18</v>
      </c>
      <c r="B52" s="118" t="str">
        <f t="shared" ca="1" si="2"/>
        <v>第20-1-2919</v>
      </c>
      <c r="C52" s="112" t="str">
        <f t="shared" ca="1" si="3"/>
        <v>〃</v>
      </c>
      <c r="D52" s="112" t="str">
        <f t="shared" ca="1" si="4"/>
        <v>広島市西区己斐上4丁目4番27号先交差点</v>
      </c>
      <c r="E52" s="112" t="s">
        <v>237</v>
      </c>
      <c r="F52" s="112">
        <v>1</v>
      </c>
      <c r="G52" s="112">
        <v>18</v>
      </c>
      <c r="H52" s="112"/>
      <c r="I52" s="112"/>
      <c r="J52" s="112"/>
      <c r="K52" s="112"/>
      <c r="L52" s="119" t="s">
        <v>465</v>
      </c>
      <c r="M52" s="118" t="s">
        <v>495</v>
      </c>
      <c r="N52" s="112" t="s">
        <v>166</v>
      </c>
      <c r="O52" s="112" t="s">
        <v>496</v>
      </c>
      <c r="P52" s="105" t="str">
        <f t="shared" si="5"/>
        <v>3m6縞</v>
      </c>
    </row>
    <row r="53" spans="1:16" ht="26.4" x14ac:dyDescent="0.2">
      <c r="A53" s="206">
        <f t="shared" ca="1" si="1"/>
        <v>18</v>
      </c>
      <c r="B53" s="118" t="str">
        <f t="shared" ca="1" si="2"/>
        <v>〃</v>
      </c>
      <c r="C53" s="112" t="str">
        <f t="shared" ca="1" si="3"/>
        <v>〃</v>
      </c>
      <c r="D53" s="112" t="str">
        <f t="shared" ca="1" si="4"/>
        <v>〃</v>
      </c>
      <c r="E53" s="112" t="s">
        <v>230</v>
      </c>
      <c r="F53" s="112">
        <v>2</v>
      </c>
      <c r="G53" s="112">
        <v>6</v>
      </c>
      <c r="H53" s="112"/>
      <c r="I53" s="112"/>
      <c r="J53" s="112"/>
      <c r="K53" s="112"/>
      <c r="L53" s="119" t="s">
        <v>497</v>
      </c>
      <c r="M53" s="118" t="s">
        <v>495</v>
      </c>
      <c r="N53" s="112" t="s">
        <v>166</v>
      </c>
      <c r="O53" s="112" t="s">
        <v>496</v>
      </c>
      <c r="P53" s="105" t="str">
        <f t="shared" si="5"/>
        <v>南側 3m_x000D_
北側 3m</v>
      </c>
    </row>
    <row r="54" spans="1:16" ht="39.6" x14ac:dyDescent="0.2">
      <c r="A54" s="206">
        <f t="shared" ca="1" si="1"/>
        <v>19</v>
      </c>
      <c r="B54" s="118" t="str">
        <f t="shared" ca="1" si="2"/>
        <v>第20-1-2979</v>
      </c>
      <c r="C54" s="112" t="str">
        <f t="shared" ca="1" si="3"/>
        <v>〃</v>
      </c>
      <c r="D54" s="112" t="str">
        <f t="shared" ca="1" si="4"/>
        <v>広島市西区己斐上5丁目706番地先（日生公園南東角交差点）</v>
      </c>
      <c r="E54" s="112" t="s">
        <v>237</v>
      </c>
      <c r="F54" s="112">
        <v>1</v>
      </c>
      <c r="G54" s="112">
        <v>24</v>
      </c>
      <c r="H54" s="112"/>
      <c r="I54" s="112"/>
      <c r="J54" s="112"/>
      <c r="K54" s="112"/>
      <c r="L54" s="119" t="s">
        <v>500</v>
      </c>
      <c r="M54" s="118" t="s">
        <v>498</v>
      </c>
      <c r="N54" s="112" t="s">
        <v>166</v>
      </c>
      <c r="O54" s="112" t="s">
        <v>499</v>
      </c>
      <c r="P54" s="105" t="str">
        <f t="shared" si="5"/>
        <v>3m8縞</v>
      </c>
    </row>
    <row r="55" spans="1:16" ht="26.4" x14ac:dyDescent="0.2">
      <c r="A55" s="206">
        <f t="shared" ca="1" si="1"/>
        <v>19</v>
      </c>
      <c r="B55" s="118" t="str">
        <f t="shared" ca="1" si="2"/>
        <v>〃</v>
      </c>
      <c r="C55" s="112" t="str">
        <f t="shared" ca="1" si="3"/>
        <v>〃</v>
      </c>
      <c r="D55" s="112" t="str">
        <f t="shared" ca="1" si="4"/>
        <v>〃</v>
      </c>
      <c r="E55" s="112" t="s">
        <v>230</v>
      </c>
      <c r="F55" s="112">
        <v>2</v>
      </c>
      <c r="G55" s="112">
        <v>6</v>
      </c>
      <c r="H55" s="112"/>
      <c r="I55" s="112"/>
      <c r="J55" s="112"/>
      <c r="K55" s="112"/>
      <c r="L55" s="119" t="s">
        <v>501</v>
      </c>
      <c r="M55" s="118" t="s">
        <v>498</v>
      </c>
      <c r="N55" s="112" t="s">
        <v>166</v>
      </c>
      <c r="O55" s="112" t="s">
        <v>499</v>
      </c>
      <c r="P55" s="105" t="str">
        <f t="shared" si="5"/>
        <v>北側 3m_x000D_
南側 3m</v>
      </c>
    </row>
    <row r="56" spans="1:16" ht="26.4" x14ac:dyDescent="0.2">
      <c r="A56" s="206">
        <f t="shared" ca="1" si="1"/>
        <v>20</v>
      </c>
      <c r="B56" s="118" t="str">
        <f t="shared" ca="1" si="2"/>
        <v>第20-1-4861</v>
      </c>
      <c r="C56" s="112" t="str">
        <f t="shared" ca="1" si="3"/>
        <v>〃</v>
      </c>
      <c r="D56" s="112" t="str">
        <f t="shared" ca="1" si="4"/>
        <v>広島市西区己斐上5丁目930番地1南西方10メートル先</v>
      </c>
      <c r="E56" s="112" t="s">
        <v>237</v>
      </c>
      <c r="F56" s="112">
        <v>1</v>
      </c>
      <c r="G56" s="112">
        <v>15</v>
      </c>
      <c r="H56" s="112"/>
      <c r="I56" s="112"/>
      <c r="J56" s="112"/>
      <c r="K56" s="112"/>
      <c r="L56" s="119" t="s">
        <v>504</v>
      </c>
      <c r="M56" s="118" t="s">
        <v>502</v>
      </c>
      <c r="N56" s="112" t="s">
        <v>166</v>
      </c>
      <c r="O56" s="112" t="s">
        <v>503</v>
      </c>
      <c r="P56" s="105" t="str">
        <f t="shared" si="5"/>
        <v>3m5縞</v>
      </c>
    </row>
    <row r="57" spans="1:16" ht="26.4" x14ac:dyDescent="0.2">
      <c r="A57" s="206">
        <f t="shared" ca="1" si="1"/>
        <v>20</v>
      </c>
      <c r="B57" s="118" t="str">
        <f t="shared" ca="1" si="2"/>
        <v>〃</v>
      </c>
      <c r="C57" s="112" t="str">
        <f t="shared" ca="1" si="3"/>
        <v>〃</v>
      </c>
      <c r="D57" s="112" t="str">
        <f t="shared" ca="1" si="4"/>
        <v>〃</v>
      </c>
      <c r="E57" s="112" t="s">
        <v>261</v>
      </c>
      <c r="F57" s="112">
        <v>4</v>
      </c>
      <c r="G57" s="112"/>
      <c r="H57" s="112"/>
      <c r="I57" s="112"/>
      <c r="J57" s="112">
        <v>36</v>
      </c>
      <c r="K57" s="112"/>
      <c r="L57" s="119" t="s">
        <v>505</v>
      </c>
      <c r="M57" s="118" t="s">
        <v>502</v>
      </c>
      <c r="N57" s="112" t="s">
        <v>166</v>
      </c>
      <c r="O57" s="112" t="s">
        <v>503</v>
      </c>
      <c r="P57" s="105" t="str">
        <f t="shared" si="5"/>
        <v>東側 2個_x000D_
西側 2個</v>
      </c>
    </row>
    <row r="58" spans="1:16" ht="26.4" x14ac:dyDescent="0.2">
      <c r="A58" s="206">
        <f t="shared" ca="1" si="1"/>
        <v>20</v>
      </c>
      <c r="B58" s="118" t="str">
        <f t="shared" ca="1" si="2"/>
        <v>〃</v>
      </c>
      <c r="C58" s="112" t="str">
        <f t="shared" ca="1" si="3"/>
        <v>〃</v>
      </c>
      <c r="D58" s="112" t="str">
        <f t="shared" ca="1" si="4"/>
        <v>〃</v>
      </c>
      <c r="E58" s="112" t="s">
        <v>230</v>
      </c>
      <c r="F58" s="112">
        <v>2</v>
      </c>
      <c r="G58" s="112">
        <v>5.4</v>
      </c>
      <c r="H58" s="112"/>
      <c r="I58" s="112"/>
      <c r="J58" s="112"/>
      <c r="K58" s="112"/>
      <c r="L58" s="119" t="s">
        <v>506</v>
      </c>
      <c r="M58" s="118" t="s">
        <v>502</v>
      </c>
      <c r="N58" s="112" t="s">
        <v>166</v>
      </c>
      <c r="O58" s="112" t="s">
        <v>503</v>
      </c>
      <c r="P58" s="105" t="str">
        <f t="shared" si="5"/>
        <v>東側 2.7m_x000D_
西側 2.7m</v>
      </c>
    </row>
    <row r="59" spans="1:16" ht="39.6" x14ac:dyDescent="0.2">
      <c r="A59" s="206">
        <f t="shared" ca="1" si="1"/>
        <v>21</v>
      </c>
      <c r="B59" s="118" t="str">
        <f t="shared" ca="1" si="2"/>
        <v>第20-1-2854</v>
      </c>
      <c r="C59" s="112" t="str">
        <f t="shared" ca="1" si="3"/>
        <v>〃</v>
      </c>
      <c r="D59" s="112" t="str">
        <f t="shared" ca="1" si="4"/>
        <v>広島市西区己斐大迫1丁目16番1号先（安平宣慶方前交差点）</v>
      </c>
      <c r="E59" s="112" t="s">
        <v>237</v>
      </c>
      <c r="F59" s="112">
        <v>1</v>
      </c>
      <c r="G59" s="112">
        <v>28</v>
      </c>
      <c r="H59" s="112"/>
      <c r="I59" s="112"/>
      <c r="J59" s="112"/>
      <c r="K59" s="112"/>
      <c r="L59" s="119" t="s">
        <v>379</v>
      </c>
      <c r="M59" s="118" t="s">
        <v>507</v>
      </c>
      <c r="N59" s="112" t="s">
        <v>166</v>
      </c>
      <c r="O59" s="112" t="s">
        <v>508</v>
      </c>
      <c r="P59" s="105" t="str">
        <f t="shared" si="5"/>
        <v>西側 4m7縞</v>
      </c>
    </row>
    <row r="60" spans="1:16" ht="26.4" x14ac:dyDescent="0.2">
      <c r="A60" s="206">
        <f t="shared" ca="1" si="1"/>
        <v>21</v>
      </c>
      <c r="B60" s="118" t="str">
        <f t="shared" ca="1" si="2"/>
        <v>〃</v>
      </c>
      <c r="C60" s="112" t="str">
        <f t="shared" ca="1" si="3"/>
        <v>〃</v>
      </c>
      <c r="D60" s="112" t="str">
        <f t="shared" ca="1" si="4"/>
        <v>〃</v>
      </c>
      <c r="E60" s="112" t="s">
        <v>230</v>
      </c>
      <c r="F60" s="112">
        <v>1</v>
      </c>
      <c r="G60" s="112">
        <v>3</v>
      </c>
      <c r="H60" s="112"/>
      <c r="I60" s="112"/>
      <c r="J60" s="112"/>
      <c r="K60" s="112"/>
      <c r="L60" s="119" t="s">
        <v>509</v>
      </c>
      <c r="M60" s="118" t="s">
        <v>507</v>
      </c>
      <c r="N60" s="112" t="s">
        <v>166</v>
      </c>
      <c r="O60" s="112" t="s">
        <v>508</v>
      </c>
      <c r="P60" s="105" t="str">
        <f t="shared" si="5"/>
        <v>西側 3m</v>
      </c>
    </row>
    <row r="61" spans="1:16" ht="39.6" x14ac:dyDescent="0.2">
      <c r="A61" s="206">
        <f t="shared" ca="1" si="1"/>
        <v>22</v>
      </c>
      <c r="B61" s="118" t="str">
        <f t="shared" ca="1" si="2"/>
        <v>第20-1-2904</v>
      </c>
      <c r="C61" s="112" t="str">
        <f t="shared" ca="1" si="3"/>
        <v>〃</v>
      </c>
      <c r="D61" s="112" t="str">
        <f t="shared" ca="1" si="4"/>
        <v>広島市西区己斐大迫2丁目14番先（国迫団地口交差点）</v>
      </c>
      <c r="E61" s="112" t="s">
        <v>237</v>
      </c>
      <c r="F61" s="112">
        <v>2</v>
      </c>
      <c r="G61" s="112">
        <v>54</v>
      </c>
      <c r="H61" s="112"/>
      <c r="I61" s="112"/>
      <c r="J61" s="112"/>
      <c r="K61" s="112"/>
      <c r="L61" s="119" t="s">
        <v>512</v>
      </c>
      <c r="M61" s="118" t="s">
        <v>510</v>
      </c>
      <c r="N61" s="112" t="s">
        <v>166</v>
      </c>
      <c r="O61" s="112" t="s">
        <v>511</v>
      </c>
      <c r="P61" s="105" t="str">
        <f t="shared" si="5"/>
        <v>東側 3m7縞(東端から3m)_x000D_
南側 4m6縞､3m3縞</v>
      </c>
    </row>
    <row r="62" spans="1:16" ht="39.6" x14ac:dyDescent="0.2">
      <c r="A62" s="206">
        <f t="shared" ca="1" si="1"/>
        <v>22</v>
      </c>
      <c r="B62" s="118" t="str">
        <f t="shared" ca="1" si="2"/>
        <v>〃</v>
      </c>
      <c r="C62" s="112" t="str">
        <f t="shared" ca="1" si="3"/>
        <v>〃</v>
      </c>
      <c r="D62" s="112" t="str">
        <f t="shared" ca="1" si="4"/>
        <v>〃</v>
      </c>
      <c r="E62" s="112" t="s">
        <v>230</v>
      </c>
      <c r="F62" s="112">
        <v>3</v>
      </c>
      <c r="G62" s="112">
        <v>10</v>
      </c>
      <c r="H62" s="112"/>
      <c r="I62" s="112"/>
      <c r="J62" s="112"/>
      <c r="K62" s="112"/>
      <c r="L62" s="119" t="s">
        <v>513</v>
      </c>
      <c r="M62" s="118" t="s">
        <v>510</v>
      </c>
      <c r="N62" s="112" t="s">
        <v>166</v>
      </c>
      <c r="O62" s="112" t="s">
        <v>511</v>
      </c>
      <c r="P62" s="105" t="str">
        <f t="shared" si="5"/>
        <v>東側 3m_x000D_
南側 3m_x000D_
北側 4m</v>
      </c>
    </row>
    <row r="63" spans="1:16" ht="39.6" x14ac:dyDescent="0.2">
      <c r="A63" s="206">
        <f t="shared" ca="1" si="1"/>
        <v>23</v>
      </c>
      <c r="B63" s="118" t="str">
        <f t="shared" ca="1" si="2"/>
        <v>第20-1-1595</v>
      </c>
      <c r="C63" s="112" t="str">
        <f t="shared" ca="1" si="3"/>
        <v>〃</v>
      </c>
      <c r="D63" s="112" t="str">
        <f t="shared" ca="1" si="4"/>
        <v>広島市西区庚午中1丁目15番1号先（庚午小学校北東角交差点）</v>
      </c>
      <c r="E63" s="112" t="s">
        <v>237</v>
      </c>
      <c r="F63" s="112">
        <v>1</v>
      </c>
      <c r="G63" s="112">
        <v>12</v>
      </c>
      <c r="H63" s="112"/>
      <c r="I63" s="112"/>
      <c r="J63" s="112"/>
      <c r="K63" s="112"/>
      <c r="L63" s="119" t="s">
        <v>516</v>
      </c>
      <c r="M63" s="118" t="s">
        <v>514</v>
      </c>
      <c r="N63" s="112" t="s">
        <v>166</v>
      </c>
      <c r="O63" s="112" t="s">
        <v>515</v>
      </c>
      <c r="P63" s="105" t="str">
        <f t="shared" si="5"/>
        <v>北西側 3m4縞</v>
      </c>
    </row>
    <row r="64" spans="1:16" ht="26.4" x14ac:dyDescent="0.2">
      <c r="A64" s="206">
        <f t="shared" ca="1" si="1"/>
        <v>23</v>
      </c>
      <c r="B64" s="118" t="str">
        <f t="shared" ca="1" si="2"/>
        <v>〃</v>
      </c>
      <c r="C64" s="112" t="str">
        <f t="shared" ca="1" si="3"/>
        <v>〃</v>
      </c>
      <c r="D64" s="112" t="str">
        <f t="shared" ca="1" si="4"/>
        <v>〃</v>
      </c>
      <c r="E64" s="112" t="s">
        <v>230</v>
      </c>
      <c r="F64" s="112">
        <v>2</v>
      </c>
      <c r="G64" s="112">
        <v>5.5</v>
      </c>
      <c r="H64" s="112"/>
      <c r="I64" s="112"/>
      <c r="J64" s="112"/>
      <c r="K64" s="112"/>
      <c r="L64" s="119" t="s">
        <v>517</v>
      </c>
      <c r="M64" s="118" t="s">
        <v>514</v>
      </c>
      <c r="N64" s="112" t="s">
        <v>166</v>
      </c>
      <c r="O64" s="112" t="s">
        <v>515</v>
      </c>
      <c r="P64" s="105" t="str">
        <f t="shared" si="5"/>
        <v>北西側 3.5m_x000D_
南東側 2m</v>
      </c>
    </row>
    <row r="65" spans="1:16" ht="26.4" x14ac:dyDescent="0.2">
      <c r="A65" s="206">
        <f t="shared" ca="1" si="1"/>
        <v>24</v>
      </c>
      <c r="B65" s="118" t="str">
        <f t="shared" ca="1" si="2"/>
        <v>第12-1-2591</v>
      </c>
      <c r="C65" s="112" t="str">
        <f t="shared" ca="1" si="3"/>
        <v>〃</v>
      </c>
      <c r="D65" s="112" t="str">
        <f t="shared" ca="1" si="4"/>
        <v>広島市西区庚午中1丁目15番1号先交差点</v>
      </c>
      <c r="E65" s="112" t="s">
        <v>228</v>
      </c>
      <c r="F65" s="112">
        <v>1</v>
      </c>
      <c r="G65" s="112"/>
      <c r="H65" s="112"/>
      <c r="I65" s="112"/>
      <c r="J65" s="112">
        <v>13</v>
      </c>
      <c r="K65" s="112"/>
      <c r="L65" s="119" t="s">
        <v>520</v>
      </c>
      <c r="M65" s="118" t="s">
        <v>518</v>
      </c>
      <c r="N65" s="112" t="s">
        <v>166</v>
      </c>
      <c r="O65" s="112" t="s">
        <v>519</v>
      </c>
      <c r="P65" s="105" t="str">
        <f t="shared" si="5"/>
        <v>南東側 既存削除後､縮小施工</v>
      </c>
    </row>
    <row r="66" spans="1:16" ht="26.4" x14ac:dyDescent="0.2">
      <c r="A66" s="206">
        <f t="shared" ca="1" si="1"/>
        <v>24</v>
      </c>
      <c r="B66" s="118" t="str">
        <f t="shared" ca="1" si="2"/>
        <v>〃</v>
      </c>
      <c r="C66" s="112" t="str">
        <f t="shared" ca="1" si="3"/>
        <v>〃</v>
      </c>
      <c r="D66" s="112" t="str">
        <f t="shared" ca="1" si="4"/>
        <v>〃</v>
      </c>
      <c r="E66" s="112" t="s">
        <v>173</v>
      </c>
      <c r="F66" s="112">
        <v>1</v>
      </c>
      <c r="G66" s="112"/>
      <c r="H66" s="112"/>
      <c r="I66" s="112"/>
      <c r="J66" s="112"/>
      <c r="K66" s="112">
        <v>10</v>
      </c>
      <c r="L66" s="119"/>
      <c r="M66" s="118" t="s">
        <v>518</v>
      </c>
      <c r="N66" s="112" t="s">
        <v>166</v>
      </c>
      <c r="O66" s="112" t="s">
        <v>519</v>
      </c>
      <c r="P66" s="105" t="str">
        <f t="shared" si="5"/>
        <v/>
      </c>
    </row>
    <row r="67" spans="1:16" ht="26.4" x14ac:dyDescent="0.2">
      <c r="A67" s="206">
        <f t="shared" ca="1" si="1"/>
        <v>25</v>
      </c>
      <c r="B67" s="118" t="str">
        <f t="shared" ca="1" si="2"/>
        <v>第12-1-0333</v>
      </c>
      <c r="C67" s="112" t="str">
        <f t="shared" ca="1" si="3"/>
        <v>〃</v>
      </c>
      <c r="D67" s="112" t="str">
        <f t="shared" ca="1" si="4"/>
        <v>広島市西区庚午中1丁目5番北西角先交差点</v>
      </c>
      <c r="E67" s="112" t="s">
        <v>228</v>
      </c>
      <c r="F67" s="112">
        <v>1</v>
      </c>
      <c r="G67" s="112"/>
      <c r="H67" s="112"/>
      <c r="I67" s="112"/>
      <c r="J67" s="112">
        <v>20</v>
      </c>
      <c r="K67" s="112"/>
      <c r="L67" s="119" t="s">
        <v>523</v>
      </c>
      <c r="M67" s="118" t="s">
        <v>521</v>
      </c>
      <c r="N67" s="112" t="s">
        <v>166</v>
      </c>
      <c r="O67" s="112" t="s">
        <v>522</v>
      </c>
      <c r="P67" s="105" t="str">
        <f t="shared" si="5"/>
        <v>標準版で施工</v>
      </c>
    </row>
    <row r="68" spans="1:16" ht="26.4" x14ac:dyDescent="0.2">
      <c r="A68" s="206">
        <f t="shared" ca="1" si="1"/>
        <v>25</v>
      </c>
      <c r="B68" s="118" t="str">
        <f t="shared" ca="1" si="2"/>
        <v>〃</v>
      </c>
      <c r="C68" s="112" t="str">
        <f t="shared" ca="1" si="3"/>
        <v>〃</v>
      </c>
      <c r="D68" s="112" t="str">
        <f t="shared" ca="1" si="4"/>
        <v>〃</v>
      </c>
      <c r="E68" s="112" t="s">
        <v>230</v>
      </c>
      <c r="F68" s="112">
        <v>1</v>
      </c>
      <c r="G68" s="112">
        <v>3</v>
      </c>
      <c r="H68" s="112"/>
      <c r="I68" s="112"/>
      <c r="J68" s="112"/>
      <c r="K68" s="112"/>
      <c r="L68" s="119" t="s">
        <v>524</v>
      </c>
      <c r="M68" s="118" t="s">
        <v>521</v>
      </c>
      <c r="N68" s="112" t="s">
        <v>166</v>
      </c>
      <c r="O68" s="112" t="s">
        <v>522</v>
      </c>
      <c r="P68" s="105" t="str">
        <f t="shared" si="5"/>
        <v>45cm幅で施工</v>
      </c>
    </row>
    <row r="69" spans="1:16" ht="26.4" x14ac:dyDescent="0.2">
      <c r="A69" s="206">
        <f t="shared" ca="1" si="1"/>
        <v>26</v>
      </c>
      <c r="B69" s="118" t="str">
        <f t="shared" ca="1" si="2"/>
        <v>第20-1-5002</v>
      </c>
      <c r="C69" s="112" t="str">
        <f t="shared" ca="1" si="3"/>
        <v>〃</v>
      </c>
      <c r="D69" s="112" t="str">
        <f t="shared" ca="1" si="4"/>
        <v>広島市西区庚午中1丁目7番北東角先交差点</v>
      </c>
      <c r="E69" s="112" t="s">
        <v>237</v>
      </c>
      <c r="F69" s="112">
        <v>1</v>
      </c>
      <c r="G69" s="112">
        <v>15</v>
      </c>
      <c r="H69" s="112"/>
      <c r="I69" s="112"/>
      <c r="J69" s="112"/>
      <c r="K69" s="112"/>
      <c r="L69" s="119" t="s">
        <v>504</v>
      </c>
      <c r="M69" s="118" t="s">
        <v>525</v>
      </c>
      <c r="N69" s="112" t="s">
        <v>166</v>
      </c>
      <c r="O69" s="112" t="s">
        <v>526</v>
      </c>
      <c r="P69" s="105" t="str">
        <f t="shared" si="5"/>
        <v>3m5縞</v>
      </c>
    </row>
    <row r="70" spans="1:16" ht="26.4" x14ac:dyDescent="0.2">
      <c r="A70" s="206">
        <f t="shared" ca="1" si="1"/>
        <v>26</v>
      </c>
      <c r="B70" s="118" t="str">
        <f t="shared" ca="1" si="2"/>
        <v>〃</v>
      </c>
      <c r="C70" s="112" t="str">
        <f t="shared" ca="1" si="3"/>
        <v>〃</v>
      </c>
      <c r="D70" s="112" t="str">
        <f t="shared" ca="1" si="4"/>
        <v>〃</v>
      </c>
      <c r="E70" s="112" t="s">
        <v>261</v>
      </c>
      <c r="F70" s="112">
        <v>3</v>
      </c>
      <c r="G70" s="112"/>
      <c r="H70" s="112"/>
      <c r="I70" s="112"/>
      <c r="J70" s="112">
        <v>27</v>
      </c>
      <c r="K70" s="112"/>
      <c r="L70" s="119" t="s">
        <v>527</v>
      </c>
      <c r="M70" s="118" t="s">
        <v>525</v>
      </c>
      <c r="N70" s="112" t="s">
        <v>166</v>
      </c>
      <c r="O70" s="112" t="s">
        <v>526</v>
      </c>
      <c r="P70" s="105" t="str">
        <f t="shared" si="5"/>
        <v>西側 2個_x000D_
東側 1個</v>
      </c>
    </row>
    <row r="71" spans="1:16" ht="26.4" x14ac:dyDescent="0.2">
      <c r="A71" s="206">
        <f t="shared" ref="A71:A134" ca="1" si="6">IF(D70="","",IF(D71="〃",A70,A70+1))</f>
        <v>26</v>
      </c>
      <c r="B71" s="118" t="str">
        <f t="shared" ref="B71:B134" ca="1" si="7">IF(OFFSET(M71,-1,)=M71,"〃",M71)</f>
        <v>〃</v>
      </c>
      <c r="C71" s="112" t="str">
        <f t="shared" ref="C71:C134" ca="1" si="8">IF(OFFSET(N71,-1,)=N71,"〃",N71)</f>
        <v>〃</v>
      </c>
      <c r="D71" s="112" t="str">
        <f t="shared" ref="D71:D134" ca="1" si="9">IF(OFFSET(O71,-1,)=O71,"〃",O71)</f>
        <v>〃</v>
      </c>
      <c r="E71" s="112" t="s">
        <v>230</v>
      </c>
      <c r="F71" s="112">
        <v>1</v>
      </c>
      <c r="G71" s="112">
        <v>2.2000000000000002</v>
      </c>
      <c r="H71" s="112"/>
      <c r="I71" s="112"/>
      <c r="J71" s="112"/>
      <c r="K71" s="112"/>
      <c r="L71" s="119" t="s">
        <v>528</v>
      </c>
      <c r="M71" s="118" t="s">
        <v>525</v>
      </c>
      <c r="N71" s="112" t="s">
        <v>166</v>
      </c>
      <c r="O71" s="112" t="s">
        <v>526</v>
      </c>
      <c r="P71" s="105" t="str">
        <f t="shared" ref="P71:P134" si="10">ASC(L71)</f>
        <v>西側 2.2m</v>
      </c>
    </row>
    <row r="72" spans="1:16" ht="26.4" x14ac:dyDescent="0.2">
      <c r="A72" s="206">
        <f t="shared" ca="1" si="6"/>
        <v>27</v>
      </c>
      <c r="B72" s="118" t="str">
        <f t="shared" ca="1" si="7"/>
        <v>第20-1-1599</v>
      </c>
      <c r="C72" s="112" t="str">
        <f t="shared" ca="1" si="8"/>
        <v>〃</v>
      </c>
      <c r="D72" s="112" t="str">
        <f t="shared" ca="1" si="9"/>
        <v>広島市西区庚午中2丁目10番21号先交差点</v>
      </c>
      <c r="E72" s="112" t="s">
        <v>237</v>
      </c>
      <c r="F72" s="112">
        <v>1</v>
      </c>
      <c r="G72" s="112">
        <v>12</v>
      </c>
      <c r="H72" s="112"/>
      <c r="I72" s="112"/>
      <c r="J72" s="112"/>
      <c r="K72" s="112"/>
      <c r="L72" s="119" t="s">
        <v>531</v>
      </c>
      <c r="M72" s="118" t="s">
        <v>529</v>
      </c>
      <c r="N72" s="112" t="s">
        <v>166</v>
      </c>
      <c r="O72" s="112" t="s">
        <v>530</v>
      </c>
      <c r="P72" s="105" t="str">
        <f t="shared" si="10"/>
        <v>既存削除後､白黒逆転させ3m4縞</v>
      </c>
    </row>
    <row r="73" spans="1:16" ht="26.4" x14ac:dyDescent="0.2">
      <c r="A73" s="206">
        <f t="shared" ca="1" si="6"/>
        <v>27</v>
      </c>
      <c r="B73" s="118" t="str">
        <f t="shared" ca="1" si="7"/>
        <v>〃</v>
      </c>
      <c r="C73" s="112" t="str">
        <f t="shared" ca="1" si="8"/>
        <v>〃</v>
      </c>
      <c r="D73" s="112" t="str">
        <f t="shared" ca="1" si="9"/>
        <v>〃</v>
      </c>
      <c r="E73" s="112" t="s">
        <v>164</v>
      </c>
      <c r="F73" s="112">
        <v>1</v>
      </c>
      <c r="G73" s="112"/>
      <c r="H73" s="112"/>
      <c r="I73" s="112"/>
      <c r="J73" s="112"/>
      <c r="K73" s="112">
        <v>40</v>
      </c>
      <c r="L73" s="119"/>
      <c r="M73" s="118" t="s">
        <v>529</v>
      </c>
      <c r="N73" s="112" t="s">
        <v>166</v>
      </c>
      <c r="O73" s="112" t="s">
        <v>530</v>
      </c>
      <c r="P73" s="105" t="str">
        <f t="shared" si="10"/>
        <v/>
      </c>
    </row>
    <row r="74" spans="1:16" x14ac:dyDescent="0.2">
      <c r="A74" s="206">
        <f t="shared" ca="1" si="6"/>
        <v>27</v>
      </c>
      <c r="B74" s="118">
        <f t="shared" ca="1" si="7"/>
        <v>0</v>
      </c>
      <c r="C74" s="112" t="str">
        <f t="shared" ca="1" si="8"/>
        <v>〃</v>
      </c>
      <c r="D74" s="112" t="str">
        <f t="shared" ca="1" si="9"/>
        <v>〃</v>
      </c>
      <c r="E74" s="112" t="s">
        <v>171</v>
      </c>
      <c r="F74" s="112">
        <v>2</v>
      </c>
      <c r="G74" s="112"/>
      <c r="H74" s="112"/>
      <c r="I74" s="112">
        <v>8</v>
      </c>
      <c r="J74" s="112"/>
      <c r="K74" s="112"/>
      <c r="L74" s="119" t="s">
        <v>532</v>
      </c>
      <c r="M74" s="118"/>
      <c r="N74" s="112" t="s">
        <v>166</v>
      </c>
      <c r="O74" s="112" t="s">
        <v>530</v>
      </c>
      <c r="P74" s="105" t="str">
        <f t="shared" si="10"/>
        <v>南北 路側線4m2本</v>
      </c>
    </row>
    <row r="75" spans="1:16" ht="39.6" x14ac:dyDescent="0.2">
      <c r="A75" s="206">
        <f t="shared" ca="1" si="6"/>
        <v>28</v>
      </c>
      <c r="B75" s="118" t="str">
        <f t="shared" ca="1" si="7"/>
        <v>第20-1-1124</v>
      </c>
      <c r="C75" s="112" t="str">
        <f t="shared" ca="1" si="8"/>
        <v>〃</v>
      </c>
      <c r="D75" s="112" t="str">
        <f t="shared" ca="1" si="9"/>
        <v>広島市西区庚午中2丁目6番13号先（めぐみ幼稚園正門前交差点）</v>
      </c>
      <c r="E75" s="112" t="s">
        <v>237</v>
      </c>
      <c r="F75" s="112">
        <v>1</v>
      </c>
      <c r="G75" s="112">
        <v>15</v>
      </c>
      <c r="H75" s="112"/>
      <c r="I75" s="112"/>
      <c r="J75" s="112"/>
      <c r="K75" s="112"/>
      <c r="L75" s="119" t="s">
        <v>504</v>
      </c>
      <c r="M75" s="118" t="s">
        <v>533</v>
      </c>
      <c r="N75" s="112" t="s">
        <v>166</v>
      </c>
      <c r="O75" s="112" t="s">
        <v>534</v>
      </c>
      <c r="P75" s="105" t="str">
        <f t="shared" si="10"/>
        <v>3m5縞</v>
      </c>
    </row>
    <row r="76" spans="1:16" ht="26.4" x14ac:dyDescent="0.2">
      <c r="A76" s="206">
        <f t="shared" ca="1" si="6"/>
        <v>28</v>
      </c>
      <c r="B76" s="118" t="str">
        <f t="shared" ca="1" si="7"/>
        <v>〃</v>
      </c>
      <c r="C76" s="112" t="str">
        <f t="shared" ca="1" si="8"/>
        <v>〃</v>
      </c>
      <c r="D76" s="112" t="str">
        <f t="shared" ca="1" si="9"/>
        <v>〃</v>
      </c>
      <c r="E76" s="112" t="s">
        <v>261</v>
      </c>
      <c r="F76" s="112">
        <v>4</v>
      </c>
      <c r="G76" s="112"/>
      <c r="H76" s="112"/>
      <c r="I76" s="112"/>
      <c r="J76" s="112">
        <v>36</v>
      </c>
      <c r="K76" s="112"/>
      <c r="L76" s="119" t="s">
        <v>535</v>
      </c>
      <c r="M76" s="118" t="s">
        <v>533</v>
      </c>
      <c r="N76" s="112" t="s">
        <v>166</v>
      </c>
      <c r="O76" s="112" t="s">
        <v>534</v>
      </c>
      <c r="P76" s="105" t="str">
        <f t="shared" si="10"/>
        <v>南東北西各2個</v>
      </c>
    </row>
    <row r="77" spans="1:16" ht="26.4" x14ac:dyDescent="0.2">
      <c r="A77" s="206">
        <f t="shared" ca="1" si="6"/>
        <v>28</v>
      </c>
      <c r="B77" s="118" t="str">
        <f t="shared" ca="1" si="7"/>
        <v>〃</v>
      </c>
      <c r="C77" s="112" t="str">
        <f t="shared" ca="1" si="8"/>
        <v>〃</v>
      </c>
      <c r="D77" s="112" t="str">
        <f t="shared" ca="1" si="9"/>
        <v>〃</v>
      </c>
      <c r="E77" s="112" t="s">
        <v>230</v>
      </c>
      <c r="F77" s="112">
        <v>2</v>
      </c>
      <c r="G77" s="112">
        <v>5</v>
      </c>
      <c r="H77" s="112"/>
      <c r="I77" s="112"/>
      <c r="J77" s="112"/>
      <c r="K77" s="112"/>
      <c r="L77" s="119" t="s">
        <v>536</v>
      </c>
      <c r="M77" s="118" t="s">
        <v>533</v>
      </c>
      <c r="N77" s="112" t="s">
        <v>166</v>
      </c>
      <c r="O77" s="112" t="s">
        <v>534</v>
      </c>
      <c r="P77" s="105" t="str">
        <f t="shared" si="10"/>
        <v>北西側 2.5m_x000D_
南東側 2.5m</v>
      </c>
    </row>
    <row r="78" spans="1:16" ht="26.4" x14ac:dyDescent="0.2">
      <c r="A78" s="206">
        <f t="shared" ca="1" si="6"/>
        <v>29</v>
      </c>
      <c r="B78" s="118" t="str">
        <f t="shared" ca="1" si="7"/>
        <v>第20-1-4054</v>
      </c>
      <c r="C78" s="112" t="str">
        <f t="shared" ca="1" si="8"/>
        <v>〃</v>
      </c>
      <c r="D78" s="112" t="str">
        <f t="shared" ca="1" si="9"/>
        <v>広島市西区庚午中3丁目1番1号先交差点</v>
      </c>
      <c r="E78" s="112" t="s">
        <v>237</v>
      </c>
      <c r="F78" s="112">
        <v>1</v>
      </c>
      <c r="G78" s="112">
        <v>17.5</v>
      </c>
      <c r="H78" s="112"/>
      <c r="I78" s="112"/>
      <c r="J78" s="112"/>
      <c r="K78" s="112"/>
      <c r="L78" s="119" t="s">
        <v>539</v>
      </c>
      <c r="M78" s="118" t="s">
        <v>537</v>
      </c>
      <c r="N78" s="112" t="s">
        <v>166</v>
      </c>
      <c r="O78" s="112" t="s">
        <v>538</v>
      </c>
      <c r="P78" s="105" t="str">
        <f t="shared" si="10"/>
        <v>3m5縞､2.5m1縞</v>
      </c>
    </row>
    <row r="79" spans="1:16" ht="26.4" x14ac:dyDescent="0.2">
      <c r="A79" s="206">
        <f t="shared" ca="1" si="6"/>
        <v>29</v>
      </c>
      <c r="B79" s="118" t="str">
        <f t="shared" ca="1" si="7"/>
        <v>〃</v>
      </c>
      <c r="C79" s="112" t="str">
        <f t="shared" ca="1" si="8"/>
        <v>〃</v>
      </c>
      <c r="D79" s="112" t="str">
        <f t="shared" ca="1" si="9"/>
        <v>〃</v>
      </c>
      <c r="E79" s="112" t="s">
        <v>261</v>
      </c>
      <c r="F79" s="112">
        <v>2</v>
      </c>
      <c r="G79" s="112"/>
      <c r="H79" s="112"/>
      <c r="I79" s="112"/>
      <c r="J79" s="112">
        <v>18</v>
      </c>
      <c r="K79" s="112"/>
      <c r="L79" s="119" t="s">
        <v>540</v>
      </c>
      <c r="M79" s="118" t="s">
        <v>537</v>
      </c>
      <c r="N79" s="112" t="s">
        <v>166</v>
      </c>
      <c r="O79" s="112" t="s">
        <v>538</v>
      </c>
      <c r="P79" s="105" t="str">
        <f t="shared" si="10"/>
        <v>北側 2個</v>
      </c>
    </row>
    <row r="80" spans="1:16" ht="26.4" x14ac:dyDescent="0.2">
      <c r="A80" s="206">
        <f t="shared" ca="1" si="6"/>
        <v>29</v>
      </c>
      <c r="B80" s="118" t="str">
        <f t="shared" ca="1" si="7"/>
        <v>〃</v>
      </c>
      <c r="C80" s="112" t="str">
        <f t="shared" ca="1" si="8"/>
        <v>〃</v>
      </c>
      <c r="D80" s="112" t="str">
        <f t="shared" ca="1" si="9"/>
        <v>〃</v>
      </c>
      <c r="E80" s="112" t="s">
        <v>230</v>
      </c>
      <c r="F80" s="112">
        <v>1</v>
      </c>
      <c r="G80" s="112">
        <v>2.5</v>
      </c>
      <c r="H80" s="112"/>
      <c r="I80" s="112"/>
      <c r="J80" s="112"/>
      <c r="K80" s="112"/>
      <c r="L80" s="119" t="s">
        <v>541</v>
      </c>
      <c r="M80" s="118" t="s">
        <v>537</v>
      </c>
      <c r="N80" s="112" t="s">
        <v>166</v>
      </c>
      <c r="O80" s="112" t="s">
        <v>538</v>
      </c>
      <c r="P80" s="105" t="str">
        <f t="shared" si="10"/>
        <v>西側 2.5m</v>
      </c>
    </row>
    <row r="81" spans="1:16" ht="26.4" x14ac:dyDescent="0.2">
      <c r="A81" s="206">
        <f t="shared" ca="1" si="6"/>
        <v>30</v>
      </c>
      <c r="B81" s="118" t="str">
        <f t="shared" ca="1" si="7"/>
        <v>第12-1-0105</v>
      </c>
      <c r="C81" s="112" t="str">
        <f t="shared" ca="1" si="8"/>
        <v>〃</v>
      </c>
      <c r="D81" s="112" t="str">
        <f t="shared" ca="1" si="9"/>
        <v>広島市西区庚午中3丁目2番36号先交差点</v>
      </c>
      <c r="E81" s="112" t="s">
        <v>228</v>
      </c>
      <c r="F81" s="112">
        <v>1</v>
      </c>
      <c r="G81" s="112"/>
      <c r="H81" s="112"/>
      <c r="I81" s="112"/>
      <c r="J81" s="112">
        <v>13</v>
      </c>
      <c r="K81" s="112"/>
      <c r="L81" s="119" t="s">
        <v>456</v>
      </c>
      <c r="M81" s="118" t="s">
        <v>542</v>
      </c>
      <c r="N81" s="112" t="s">
        <v>166</v>
      </c>
      <c r="O81" s="112" t="s">
        <v>543</v>
      </c>
      <c r="P81" s="105" t="str">
        <f t="shared" si="10"/>
        <v>既存削除後､縮小施工</v>
      </c>
    </row>
    <row r="82" spans="1:16" ht="26.4" x14ac:dyDescent="0.2">
      <c r="A82" s="206">
        <f t="shared" ca="1" si="6"/>
        <v>30</v>
      </c>
      <c r="B82" s="118" t="str">
        <f t="shared" ca="1" si="7"/>
        <v>〃</v>
      </c>
      <c r="C82" s="112" t="str">
        <f t="shared" ca="1" si="8"/>
        <v>〃</v>
      </c>
      <c r="D82" s="112" t="str">
        <f t="shared" ca="1" si="9"/>
        <v>〃</v>
      </c>
      <c r="E82" s="112" t="s">
        <v>230</v>
      </c>
      <c r="F82" s="112">
        <v>1</v>
      </c>
      <c r="G82" s="112"/>
      <c r="H82" s="112">
        <v>3</v>
      </c>
      <c r="I82" s="112"/>
      <c r="J82" s="112"/>
      <c r="K82" s="112"/>
      <c r="L82" s="119"/>
      <c r="M82" s="118" t="s">
        <v>542</v>
      </c>
      <c r="N82" s="112" t="s">
        <v>166</v>
      </c>
      <c r="O82" s="112" t="s">
        <v>543</v>
      </c>
      <c r="P82" s="105" t="str">
        <f t="shared" si="10"/>
        <v/>
      </c>
    </row>
    <row r="83" spans="1:16" ht="26.4" x14ac:dyDescent="0.2">
      <c r="A83" s="206">
        <f t="shared" ca="1" si="6"/>
        <v>30</v>
      </c>
      <c r="B83" s="118" t="str">
        <f t="shared" ca="1" si="7"/>
        <v>〃</v>
      </c>
      <c r="C83" s="112" t="str">
        <f t="shared" ca="1" si="8"/>
        <v>〃</v>
      </c>
      <c r="D83" s="112" t="str">
        <f t="shared" ca="1" si="9"/>
        <v>〃</v>
      </c>
      <c r="E83" s="112" t="s">
        <v>173</v>
      </c>
      <c r="F83" s="112">
        <v>1</v>
      </c>
      <c r="G83" s="112"/>
      <c r="H83" s="112"/>
      <c r="I83" s="112"/>
      <c r="J83" s="112"/>
      <c r="K83" s="112">
        <v>5</v>
      </c>
      <c r="L83" s="119"/>
      <c r="M83" s="118" t="s">
        <v>542</v>
      </c>
      <c r="N83" s="112" t="s">
        <v>166</v>
      </c>
      <c r="O83" s="112" t="s">
        <v>543</v>
      </c>
      <c r="P83" s="105" t="str">
        <f t="shared" si="10"/>
        <v/>
      </c>
    </row>
    <row r="84" spans="1:16" ht="26.4" x14ac:dyDescent="0.2">
      <c r="A84" s="206">
        <f t="shared" ca="1" si="6"/>
        <v>31</v>
      </c>
      <c r="B84" s="118" t="str">
        <f t="shared" ca="1" si="7"/>
        <v>第12-1-0107</v>
      </c>
      <c r="C84" s="112" t="str">
        <f t="shared" ca="1" si="8"/>
        <v>〃</v>
      </c>
      <c r="D84" s="112" t="str">
        <f t="shared" ca="1" si="9"/>
        <v>広島市西区庚午中3丁目3番36号先交差点</v>
      </c>
      <c r="E84" s="112" t="s">
        <v>228</v>
      </c>
      <c r="F84" s="112">
        <v>1</v>
      </c>
      <c r="G84" s="112"/>
      <c r="H84" s="112"/>
      <c r="I84" s="112"/>
      <c r="J84" s="112">
        <v>13</v>
      </c>
      <c r="K84" s="112"/>
      <c r="L84" s="119" t="s">
        <v>456</v>
      </c>
      <c r="M84" s="118" t="s">
        <v>544</v>
      </c>
      <c r="N84" s="112" t="s">
        <v>166</v>
      </c>
      <c r="O84" s="112" t="s">
        <v>545</v>
      </c>
      <c r="P84" s="105" t="str">
        <f t="shared" si="10"/>
        <v>既存削除後､縮小施工</v>
      </c>
    </row>
    <row r="85" spans="1:16" ht="26.4" x14ac:dyDescent="0.2">
      <c r="A85" s="206">
        <f t="shared" ca="1" si="6"/>
        <v>31</v>
      </c>
      <c r="B85" s="118" t="str">
        <f t="shared" ca="1" si="7"/>
        <v>〃</v>
      </c>
      <c r="C85" s="112" t="str">
        <f t="shared" ca="1" si="8"/>
        <v>〃</v>
      </c>
      <c r="D85" s="112" t="str">
        <f t="shared" ca="1" si="9"/>
        <v>〃</v>
      </c>
      <c r="E85" s="112" t="s">
        <v>230</v>
      </c>
      <c r="F85" s="112">
        <v>1</v>
      </c>
      <c r="G85" s="112"/>
      <c r="H85" s="112">
        <v>3</v>
      </c>
      <c r="I85" s="112"/>
      <c r="J85" s="112"/>
      <c r="K85" s="112"/>
      <c r="L85" s="119"/>
      <c r="M85" s="118" t="s">
        <v>544</v>
      </c>
      <c r="N85" s="112" t="s">
        <v>166</v>
      </c>
      <c r="O85" s="112" t="s">
        <v>545</v>
      </c>
      <c r="P85" s="105" t="str">
        <f t="shared" si="10"/>
        <v/>
      </c>
    </row>
    <row r="86" spans="1:16" ht="26.4" x14ac:dyDescent="0.2">
      <c r="A86" s="206">
        <f t="shared" ca="1" si="6"/>
        <v>31</v>
      </c>
      <c r="B86" s="118" t="str">
        <f t="shared" ca="1" si="7"/>
        <v>〃</v>
      </c>
      <c r="C86" s="112" t="str">
        <f t="shared" ca="1" si="8"/>
        <v>〃</v>
      </c>
      <c r="D86" s="112" t="str">
        <f t="shared" ca="1" si="9"/>
        <v>〃</v>
      </c>
      <c r="E86" s="112" t="s">
        <v>173</v>
      </c>
      <c r="F86" s="112">
        <v>1</v>
      </c>
      <c r="G86" s="112"/>
      <c r="H86" s="112"/>
      <c r="I86" s="112"/>
      <c r="J86" s="112"/>
      <c r="K86" s="112">
        <v>10</v>
      </c>
      <c r="L86" s="119"/>
      <c r="M86" s="118" t="s">
        <v>544</v>
      </c>
      <c r="N86" s="112" t="s">
        <v>166</v>
      </c>
      <c r="O86" s="112" t="s">
        <v>545</v>
      </c>
      <c r="P86" s="105" t="str">
        <f t="shared" si="10"/>
        <v/>
      </c>
    </row>
    <row r="87" spans="1:16" ht="26.4" x14ac:dyDescent="0.2">
      <c r="A87" s="206">
        <f t="shared" ca="1" si="6"/>
        <v>32</v>
      </c>
      <c r="B87" s="118" t="str">
        <f t="shared" ca="1" si="7"/>
        <v>第12-1-1545</v>
      </c>
      <c r="C87" s="112" t="str">
        <f t="shared" ca="1" si="8"/>
        <v>〃</v>
      </c>
      <c r="D87" s="112" t="str">
        <f t="shared" ca="1" si="9"/>
        <v>広島市西区庚午中3丁目7番18号先交差点</v>
      </c>
      <c r="E87" s="112" t="s">
        <v>228</v>
      </c>
      <c r="F87" s="112">
        <v>1</v>
      </c>
      <c r="G87" s="112"/>
      <c r="H87" s="112"/>
      <c r="I87" s="112"/>
      <c r="J87" s="112">
        <v>20</v>
      </c>
      <c r="K87" s="112"/>
      <c r="L87" s="119" t="s">
        <v>548</v>
      </c>
      <c r="M87" s="118" t="s">
        <v>546</v>
      </c>
      <c r="N87" s="112" t="s">
        <v>166</v>
      </c>
      <c r="O87" s="112" t="s">
        <v>547</v>
      </c>
      <c r="P87" s="105" t="str">
        <f t="shared" si="10"/>
        <v>標準版施工</v>
      </c>
    </row>
    <row r="88" spans="1:16" ht="26.4" x14ac:dyDescent="0.2">
      <c r="A88" s="206">
        <f t="shared" ca="1" si="6"/>
        <v>32</v>
      </c>
      <c r="B88" s="118" t="str">
        <f t="shared" ca="1" si="7"/>
        <v>〃</v>
      </c>
      <c r="C88" s="112" t="str">
        <f t="shared" ca="1" si="8"/>
        <v>〃</v>
      </c>
      <c r="D88" s="112" t="str">
        <f t="shared" ca="1" si="9"/>
        <v>〃</v>
      </c>
      <c r="E88" s="112" t="s">
        <v>230</v>
      </c>
      <c r="F88" s="112">
        <v>1</v>
      </c>
      <c r="G88" s="112"/>
      <c r="H88" s="112">
        <v>6</v>
      </c>
      <c r="I88" s="112"/>
      <c r="J88" s="112"/>
      <c r="K88" s="112"/>
      <c r="L88" s="119"/>
      <c r="M88" s="118" t="s">
        <v>546</v>
      </c>
      <c r="N88" s="112" t="s">
        <v>166</v>
      </c>
      <c r="O88" s="112" t="s">
        <v>547</v>
      </c>
      <c r="P88" s="105" t="str">
        <f t="shared" si="10"/>
        <v/>
      </c>
    </row>
    <row r="89" spans="1:16" ht="26.4" x14ac:dyDescent="0.2">
      <c r="A89" s="206">
        <f t="shared" ca="1" si="6"/>
        <v>33</v>
      </c>
      <c r="B89" s="118" t="str">
        <f t="shared" ca="1" si="7"/>
        <v>第20-1-4053</v>
      </c>
      <c r="C89" s="112" t="str">
        <f t="shared" ca="1" si="8"/>
        <v>〃</v>
      </c>
      <c r="D89" s="112" t="str">
        <f t="shared" ca="1" si="9"/>
        <v>広島市西区庚午中3丁目7番1号先交差点</v>
      </c>
      <c r="E89" s="112" t="s">
        <v>237</v>
      </c>
      <c r="F89" s="112">
        <v>1</v>
      </c>
      <c r="G89" s="112">
        <v>18</v>
      </c>
      <c r="H89" s="112"/>
      <c r="I89" s="112"/>
      <c r="J89" s="112"/>
      <c r="K89" s="112"/>
      <c r="L89" s="119" t="s">
        <v>551</v>
      </c>
      <c r="M89" s="118" t="s">
        <v>549</v>
      </c>
      <c r="N89" s="112" t="s">
        <v>166</v>
      </c>
      <c r="O89" s="112" t="s">
        <v>550</v>
      </c>
      <c r="P89" s="105" t="str">
        <f t="shared" si="10"/>
        <v>北端から3m6縞</v>
      </c>
    </row>
    <row r="90" spans="1:16" ht="26.4" x14ac:dyDescent="0.2">
      <c r="A90" s="206">
        <f t="shared" ca="1" si="6"/>
        <v>33</v>
      </c>
      <c r="B90" s="118" t="str">
        <f t="shared" ca="1" si="7"/>
        <v>〃</v>
      </c>
      <c r="C90" s="112" t="str">
        <f t="shared" ca="1" si="8"/>
        <v>〃</v>
      </c>
      <c r="D90" s="112" t="str">
        <f t="shared" ca="1" si="9"/>
        <v>〃</v>
      </c>
      <c r="E90" s="112" t="s">
        <v>261</v>
      </c>
      <c r="F90" s="112">
        <v>2</v>
      </c>
      <c r="G90" s="112"/>
      <c r="H90" s="112"/>
      <c r="I90" s="112"/>
      <c r="J90" s="112">
        <v>18</v>
      </c>
      <c r="K90" s="112"/>
      <c r="L90" s="119" t="s">
        <v>540</v>
      </c>
      <c r="M90" s="118" t="s">
        <v>549</v>
      </c>
      <c r="N90" s="112" t="s">
        <v>166</v>
      </c>
      <c r="O90" s="112" t="s">
        <v>550</v>
      </c>
      <c r="P90" s="105" t="str">
        <f t="shared" si="10"/>
        <v>北側 2個</v>
      </c>
    </row>
    <row r="91" spans="1:16" ht="26.4" x14ac:dyDescent="0.2">
      <c r="A91" s="206">
        <f t="shared" ca="1" si="6"/>
        <v>33</v>
      </c>
      <c r="B91" s="118" t="str">
        <f t="shared" ca="1" si="7"/>
        <v>〃</v>
      </c>
      <c r="C91" s="112" t="str">
        <f t="shared" ca="1" si="8"/>
        <v>〃</v>
      </c>
      <c r="D91" s="112" t="str">
        <f t="shared" ca="1" si="9"/>
        <v>〃</v>
      </c>
      <c r="E91" s="112" t="s">
        <v>230</v>
      </c>
      <c r="F91" s="112">
        <v>1</v>
      </c>
      <c r="G91" s="112">
        <v>3</v>
      </c>
      <c r="H91" s="112"/>
      <c r="I91" s="112"/>
      <c r="J91" s="112"/>
      <c r="K91" s="112"/>
      <c r="L91" s="119" t="s">
        <v>374</v>
      </c>
      <c r="M91" s="118" t="s">
        <v>549</v>
      </c>
      <c r="N91" s="112" t="s">
        <v>166</v>
      </c>
      <c r="O91" s="112" t="s">
        <v>550</v>
      </c>
      <c r="P91" s="105" t="str">
        <f t="shared" si="10"/>
        <v>北側 3m</v>
      </c>
    </row>
    <row r="92" spans="1:16" ht="26.4" x14ac:dyDescent="0.2">
      <c r="A92" s="206">
        <f t="shared" ca="1" si="6"/>
        <v>34</v>
      </c>
      <c r="B92" s="118" t="str">
        <f t="shared" ca="1" si="7"/>
        <v>第20-1-1925</v>
      </c>
      <c r="C92" s="112" t="str">
        <f t="shared" ca="1" si="8"/>
        <v>〃</v>
      </c>
      <c r="D92" s="112" t="str">
        <f t="shared" ca="1" si="9"/>
        <v>広島市西区庚午中4丁目17番北東角先交差点</v>
      </c>
      <c r="E92" s="112" t="s">
        <v>237</v>
      </c>
      <c r="F92" s="112">
        <v>1</v>
      </c>
      <c r="G92" s="112">
        <v>8</v>
      </c>
      <c r="H92" s="112"/>
      <c r="I92" s="112"/>
      <c r="J92" s="112"/>
      <c r="K92" s="112"/>
      <c r="L92" s="119" t="s">
        <v>554</v>
      </c>
      <c r="M92" s="118" t="s">
        <v>552</v>
      </c>
      <c r="N92" s="112" t="s">
        <v>166</v>
      </c>
      <c r="O92" s="112" t="s">
        <v>553</v>
      </c>
      <c r="P92" s="105" t="str">
        <f t="shared" si="10"/>
        <v>4m2縞(西端から2縞)</v>
      </c>
    </row>
    <row r="93" spans="1:16" ht="26.4" x14ac:dyDescent="0.2">
      <c r="A93" s="206">
        <f t="shared" ca="1" si="6"/>
        <v>34</v>
      </c>
      <c r="B93" s="118" t="str">
        <f t="shared" ca="1" si="7"/>
        <v>〃</v>
      </c>
      <c r="C93" s="112" t="str">
        <f t="shared" ca="1" si="8"/>
        <v>〃</v>
      </c>
      <c r="D93" s="112" t="str">
        <f t="shared" ca="1" si="9"/>
        <v>〃</v>
      </c>
      <c r="E93" s="112" t="s">
        <v>261</v>
      </c>
      <c r="F93" s="112">
        <v>2</v>
      </c>
      <c r="G93" s="112"/>
      <c r="H93" s="112"/>
      <c r="I93" s="112"/>
      <c r="J93" s="112">
        <v>18</v>
      </c>
      <c r="K93" s="112"/>
      <c r="L93" s="119" t="s">
        <v>460</v>
      </c>
      <c r="M93" s="118" t="s">
        <v>552</v>
      </c>
      <c r="N93" s="112" t="s">
        <v>166</v>
      </c>
      <c r="O93" s="112" t="s">
        <v>553</v>
      </c>
      <c r="P93" s="105" t="str">
        <f t="shared" si="10"/>
        <v>南側 2個</v>
      </c>
    </row>
    <row r="94" spans="1:16" ht="26.4" x14ac:dyDescent="0.2">
      <c r="A94" s="206">
        <f t="shared" ca="1" si="6"/>
        <v>34</v>
      </c>
      <c r="B94" s="118" t="str">
        <f t="shared" ca="1" si="7"/>
        <v>〃</v>
      </c>
      <c r="C94" s="112" t="str">
        <f t="shared" ca="1" si="8"/>
        <v>〃</v>
      </c>
      <c r="D94" s="112" t="str">
        <f t="shared" ca="1" si="9"/>
        <v>〃</v>
      </c>
      <c r="E94" s="112" t="s">
        <v>230</v>
      </c>
      <c r="F94" s="112">
        <v>1</v>
      </c>
      <c r="G94" s="112">
        <v>2</v>
      </c>
      <c r="H94" s="112"/>
      <c r="I94" s="112"/>
      <c r="J94" s="112"/>
      <c r="K94" s="112"/>
      <c r="L94" s="119" t="s">
        <v>555</v>
      </c>
      <c r="M94" s="118" t="s">
        <v>552</v>
      </c>
      <c r="N94" s="112" t="s">
        <v>166</v>
      </c>
      <c r="O94" s="112" t="s">
        <v>553</v>
      </c>
      <c r="P94" s="105" t="str">
        <f t="shared" si="10"/>
        <v>南側 2m</v>
      </c>
    </row>
    <row r="95" spans="1:16" ht="39.6" x14ac:dyDescent="0.2">
      <c r="A95" s="206">
        <f t="shared" ca="1" si="6"/>
        <v>35</v>
      </c>
      <c r="B95" s="118" t="str">
        <f t="shared" ca="1" si="7"/>
        <v>第20-1-1913</v>
      </c>
      <c r="C95" s="112" t="str">
        <f t="shared" ca="1" si="8"/>
        <v>〃</v>
      </c>
      <c r="D95" s="112" t="str">
        <f t="shared" ca="1" si="9"/>
        <v>広島市西区庚午北1丁目15番30号先（伊藤弘子方前交差点）</v>
      </c>
      <c r="E95" s="112" t="s">
        <v>237</v>
      </c>
      <c r="F95" s="112">
        <v>1</v>
      </c>
      <c r="G95" s="112">
        <v>18</v>
      </c>
      <c r="H95" s="112"/>
      <c r="I95" s="112"/>
      <c r="J95" s="112"/>
      <c r="K95" s="112"/>
      <c r="L95" s="119" t="s">
        <v>558</v>
      </c>
      <c r="M95" s="118" t="s">
        <v>556</v>
      </c>
      <c r="N95" s="112" t="s">
        <v>166</v>
      </c>
      <c r="O95" s="112" t="s">
        <v>557</v>
      </c>
      <c r="P95" s="105" t="str">
        <f t="shared" si="10"/>
        <v>4m4縞､南西端2m1縞</v>
      </c>
    </row>
    <row r="96" spans="1:16" ht="26.4" x14ac:dyDescent="0.2">
      <c r="A96" s="206">
        <f t="shared" ca="1" si="6"/>
        <v>35</v>
      </c>
      <c r="B96" s="118" t="str">
        <f t="shared" ca="1" si="7"/>
        <v>〃</v>
      </c>
      <c r="C96" s="112" t="str">
        <f t="shared" ca="1" si="8"/>
        <v>〃</v>
      </c>
      <c r="D96" s="112" t="str">
        <f t="shared" ca="1" si="9"/>
        <v>〃</v>
      </c>
      <c r="E96" s="112" t="s">
        <v>261</v>
      </c>
      <c r="F96" s="112">
        <v>1</v>
      </c>
      <c r="G96" s="112"/>
      <c r="H96" s="112"/>
      <c r="I96" s="112"/>
      <c r="J96" s="112">
        <v>9</v>
      </c>
      <c r="K96" s="112"/>
      <c r="L96" s="119" t="s">
        <v>559</v>
      </c>
      <c r="M96" s="118" t="s">
        <v>556</v>
      </c>
      <c r="N96" s="112" t="s">
        <v>166</v>
      </c>
      <c r="O96" s="112" t="s">
        <v>557</v>
      </c>
      <c r="P96" s="105" t="str">
        <f t="shared" si="10"/>
        <v>北西側 1個</v>
      </c>
    </row>
    <row r="97" spans="1:16" ht="26.4" x14ac:dyDescent="0.2">
      <c r="A97" s="206">
        <f t="shared" ca="1" si="6"/>
        <v>35</v>
      </c>
      <c r="B97" s="118" t="str">
        <f t="shared" ca="1" si="7"/>
        <v>〃</v>
      </c>
      <c r="C97" s="112" t="str">
        <f t="shared" ca="1" si="8"/>
        <v>〃</v>
      </c>
      <c r="D97" s="112" t="str">
        <f t="shared" ca="1" si="9"/>
        <v>〃</v>
      </c>
      <c r="E97" s="112" t="s">
        <v>230</v>
      </c>
      <c r="F97" s="112">
        <v>1</v>
      </c>
      <c r="G97" s="112">
        <v>4</v>
      </c>
      <c r="H97" s="112"/>
      <c r="I97" s="112"/>
      <c r="J97" s="112"/>
      <c r="K97" s="112"/>
      <c r="L97" s="119" t="s">
        <v>560</v>
      </c>
      <c r="M97" s="118" t="s">
        <v>556</v>
      </c>
      <c r="N97" s="112" t="s">
        <v>166</v>
      </c>
      <c r="O97" s="112" t="s">
        <v>557</v>
      </c>
      <c r="P97" s="105" t="str">
        <f t="shared" si="10"/>
        <v>南東側 4m</v>
      </c>
    </row>
    <row r="98" spans="1:16" ht="39.6" x14ac:dyDescent="0.2">
      <c r="A98" s="206">
        <f t="shared" ca="1" si="6"/>
        <v>36</v>
      </c>
      <c r="B98" s="118" t="str">
        <f t="shared" ca="1" si="7"/>
        <v>第20-1-4720</v>
      </c>
      <c r="C98" s="112" t="str">
        <f t="shared" ca="1" si="8"/>
        <v>〃</v>
      </c>
      <c r="D98" s="112" t="str">
        <f t="shared" ca="1" si="9"/>
        <v>広島市西区庚午北1丁目22番13号先交差点</v>
      </c>
      <c r="E98" s="112" t="s">
        <v>237</v>
      </c>
      <c r="F98" s="112">
        <v>2</v>
      </c>
      <c r="G98" s="112">
        <v>27</v>
      </c>
      <c r="H98" s="112"/>
      <c r="I98" s="112"/>
      <c r="J98" s="112"/>
      <c r="K98" s="112"/>
      <c r="L98" s="119" t="s">
        <v>563</v>
      </c>
      <c r="M98" s="118" t="s">
        <v>561</v>
      </c>
      <c r="N98" s="112" t="s">
        <v>166</v>
      </c>
      <c r="O98" s="112" t="s">
        <v>562</v>
      </c>
      <c r="P98" s="105" t="str">
        <f t="shared" si="10"/>
        <v>北西側 3m5縞(車道部分のみ)_x000D_
南西側 3m4縞</v>
      </c>
    </row>
    <row r="99" spans="1:16" ht="26.4" x14ac:dyDescent="0.2">
      <c r="A99" s="206">
        <f t="shared" ca="1" si="6"/>
        <v>36</v>
      </c>
      <c r="B99" s="118" t="str">
        <f t="shared" ca="1" si="7"/>
        <v>〃</v>
      </c>
      <c r="C99" s="112" t="str">
        <f t="shared" ca="1" si="8"/>
        <v>〃</v>
      </c>
      <c r="D99" s="112" t="str">
        <f t="shared" ca="1" si="9"/>
        <v>〃</v>
      </c>
      <c r="E99" s="112" t="s">
        <v>261</v>
      </c>
      <c r="F99" s="112">
        <v>4</v>
      </c>
      <c r="G99" s="112"/>
      <c r="H99" s="112"/>
      <c r="I99" s="112"/>
      <c r="J99" s="112">
        <v>36</v>
      </c>
      <c r="K99" s="112"/>
      <c r="L99" s="119" t="s">
        <v>564</v>
      </c>
      <c r="M99" s="118" t="s">
        <v>561</v>
      </c>
      <c r="N99" s="112" t="s">
        <v>166</v>
      </c>
      <c r="O99" s="112" t="s">
        <v>562</v>
      </c>
      <c r="P99" s="105" t="str">
        <f t="shared" si="10"/>
        <v>北西側 2個_x000D_
南西側 2個</v>
      </c>
    </row>
    <row r="100" spans="1:16" ht="39.6" x14ac:dyDescent="0.2">
      <c r="A100" s="206">
        <f t="shared" ca="1" si="6"/>
        <v>36</v>
      </c>
      <c r="B100" s="118" t="str">
        <f t="shared" ca="1" si="7"/>
        <v>〃</v>
      </c>
      <c r="C100" s="112" t="str">
        <f t="shared" ca="1" si="8"/>
        <v>〃</v>
      </c>
      <c r="D100" s="112" t="str">
        <f t="shared" ca="1" si="9"/>
        <v>〃</v>
      </c>
      <c r="E100" s="112" t="s">
        <v>230</v>
      </c>
      <c r="F100" s="112">
        <v>3</v>
      </c>
      <c r="G100" s="112">
        <v>9.8000000000000007</v>
      </c>
      <c r="H100" s="112"/>
      <c r="I100" s="112"/>
      <c r="J100" s="112"/>
      <c r="K100" s="112"/>
      <c r="L100" s="119" t="s">
        <v>565</v>
      </c>
      <c r="M100" s="118" t="s">
        <v>561</v>
      </c>
      <c r="N100" s="112" t="s">
        <v>166</v>
      </c>
      <c r="O100" s="112" t="s">
        <v>562</v>
      </c>
      <c r="P100" s="105" t="str">
        <f t="shared" si="10"/>
        <v>北西側 2.3m_x000D_
南西側 5m_x000D_
南東側 2.5m</v>
      </c>
    </row>
    <row r="101" spans="1:16" ht="66" x14ac:dyDescent="0.2">
      <c r="A101" s="206">
        <f t="shared" ca="1" si="6"/>
        <v>37</v>
      </c>
      <c r="B101" s="118" t="str">
        <f t="shared" ca="1" si="7"/>
        <v>第20-1-1914</v>
      </c>
      <c r="C101" s="112" t="str">
        <f t="shared" ca="1" si="8"/>
        <v>〃</v>
      </c>
      <c r="D101" s="112" t="str">
        <f t="shared" ca="1" si="9"/>
        <v>広島市西区庚午北1丁目24番11号先交差点</v>
      </c>
      <c r="E101" s="112" t="s">
        <v>237</v>
      </c>
      <c r="F101" s="112">
        <v>3</v>
      </c>
      <c r="G101" s="112">
        <v>30</v>
      </c>
      <c r="H101" s="112"/>
      <c r="I101" s="112"/>
      <c r="J101" s="112"/>
      <c r="K101" s="112"/>
      <c r="L101" s="119" t="s">
        <v>568</v>
      </c>
      <c r="M101" s="118" t="s">
        <v>566</v>
      </c>
      <c r="N101" s="112" t="s">
        <v>166</v>
      </c>
      <c r="O101" s="112" t="s">
        <v>567</v>
      </c>
      <c r="P101" s="105" t="str">
        <f t="shared" si="10"/>
        <v>南東側 既存削除後､白黒逆転させ3m5縞_x000D_
南西側 3m3縞(北西から3縞)_x000D_
3m2縞(北西から2,4縞)</v>
      </c>
    </row>
    <row r="102" spans="1:16" ht="26.4" x14ac:dyDescent="0.2">
      <c r="A102" s="206">
        <f t="shared" ca="1" si="6"/>
        <v>37</v>
      </c>
      <c r="B102" s="118" t="str">
        <f t="shared" ca="1" si="7"/>
        <v>〃</v>
      </c>
      <c r="C102" s="112" t="str">
        <f t="shared" ca="1" si="8"/>
        <v>〃</v>
      </c>
      <c r="D102" s="112" t="str">
        <f t="shared" ca="1" si="9"/>
        <v>〃</v>
      </c>
      <c r="E102" s="112" t="s">
        <v>261</v>
      </c>
      <c r="F102" s="112">
        <v>2</v>
      </c>
      <c r="G102" s="112"/>
      <c r="H102" s="112"/>
      <c r="I102" s="112"/>
      <c r="J102" s="112">
        <v>18</v>
      </c>
      <c r="K102" s="112"/>
      <c r="L102" s="119" t="s">
        <v>569</v>
      </c>
      <c r="M102" s="118" t="s">
        <v>566</v>
      </c>
      <c r="N102" s="112" t="s">
        <v>166</v>
      </c>
      <c r="O102" s="112" t="s">
        <v>567</v>
      </c>
      <c r="P102" s="105" t="str">
        <f t="shared" si="10"/>
        <v>北東 近_x000D_
北東側 遠</v>
      </c>
    </row>
    <row r="103" spans="1:16" ht="39.6" x14ac:dyDescent="0.2">
      <c r="A103" s="206">
        <f t="shared" ca="1" si="6"/>
        <v>37</v>
      </c>
      <c r="B103" s="118" t="str">
        <f t="shared" ca="1" si="7"/>
        <v>〃</v>
      </c>
      <c r="C103" s="112" t="str">
        <f t="shared" ca="1" si="8"/>
        <v>〃</v>
      </c>
      <c r="D103" s="112" t="str">
        <f t="shared" ca="1" si="9"/>
        <v>〃</v>
      </c>
      <c r="E103" s="112" t="s">
        <v>230</v>
      </c>
      <c r="F103" s="112">
        <v>3</v>
      </c>
      <c r="G103" s="112">
        <v>7.8</v>
      </c>
      <c r="H103" s="112"/>
      <c r="I103" s="112"/>
      <c r="J103" s="112"/>
      <c r="K103" s="112"/>
      <c r="L103" s="119" t="s">
        <v>570</v>
      </c>
      <c r="M103" s="118" t="s">
        <v>566</v>
      </c>
      <c r="N103" s="112" t="s">
        <v>166</v>
      </c>
      <c r="O103" s="112" t="s">
        <v>567</v>
      </c>
      <c r="P103" s="105" t="str">
        <f t="shared" si="10"/>
        <v>南東側 2.8m_x000D_
北東側 2.5m_x000D_
北西側 2.5m</v>
      </c>
    </row>
    <row r="104" spans="1:16" ht="26.4" x14ac:dyDescent="0.2">
      <c r="A104" s="206">
        <f t="shared" ca="1" si="6"/>
        <v>37</v>
      </c>
      <c r="B104" s="118" t="str">
        <f t="shared" ca="1" si="7"/>
        <v>〃</v>
      </c>
      <c r="C104" s="112" t="str">
        <f t="shared" ca="1" si="8"/>
        <v>〃</v>
      </c>
      <c r="D104" s="112" t="str">
        <f t="shared" ca="1" si="9"/>
        <v>〃</v>
      </c>
      <c r="E104" s="112" t="s">
        <v>164</v>
      </c>
      <c r="F104" s="112">
        <v>1</v>
      </c>
      <c r="G104" s="112"/>
      <c r="H104" s="112"/>
      <c r="I104" s="112"/>
      <c r="J104" s="112"/>
      <c r="K104" s="112">
        <v>15</v>
      </c>
      <c r="L104" s="119"/>
      <c r="M104" s="118" t="s">
        <v>566</v>
      </c>
      <c r="N104" s="112" t="s">
        <v>166</v>
      </c>
      <c r="O104" s="112" t="s">
        <v>567</v>
      </c>
      <c r="P104" s="105" t="str">
        <f t="shared" si="10"/>
        <v/>
      </c>
    </row>
    <row r="105" spans="1:16" ht="26.4" x14ac:dyDescent="0.2">
      <c r="A105" s="206">
        <f t="shared" ca="1" si="6"/>
        <v>38</v>
      </c>
      <c r="B105" s="118" t="str">
        <f t="shared" ca="1" si="7"/>
        <v>第12-1-1004</v>
      </c>
      <c r="C105" s="112" t="str">
        <f t="shared" ca="1" si="8"/>
        <v>〃</v>
      </c>
      <c r="D105" s="112" t="str">
        <f t="shared" ca="1" si="9"/>
        <v>広島市西区庚午北1丁目24番南角先交差点</v>
      </c>
      <c r="E105" s="112" t="s">
        <v>228</v>
      </c>
      <c r="F105" s="112">
        <v>2</v>
      </c>
      <c r="G105" s="112"/>
      <c r="H105" s="112"/>
      <c r="I105" s="112"/>
      <c r="J105" s="112">
        <v>40</v>
      </c>
      <c r="K105" s="112"/>
      <c r="L105" s="119" t="s">
        <v>573</v>
      </c>
      <c r="M105" s="118" t="s">
        <v>571</v>
      </c>
      <c r="N105" s="112" t="s">
        <v>166</v>
      </c>
      <c r="O105" s="112" t="s">
        <v>572</v>
      </c>
      <c r="P105" s="105" t="str">
        <f t="shared" si="10"/>
        <v>南東側 標準版で施工_x000D_
北西側 標準版で施工</v>
      </c>
    </row>
    <row r="106" spans="1:16" ht="26.4" x14ac:dyDescent="0.2">
      <c r="A106" s="206">
        <f t="shared" ca="1" si="6"/>
        <v>39</v>
      </c>
      <c r="B106" s="118" t="str">
        <f t="shared" ca="1" si="7"/>
        <v>第12-1-1823</v>
      </c>
      <c r="C106" s="112" t="str">
        <f t="shared" ca="1" si="8"/>
        <v>〃</v>
      </c>
      <c r="D106" s="112" t="str">
        <f t="shared" ca="1" si="9"/>
        <v>広島市西区庚午北2丁目12番北東角先交差点</v>
      </c>
      <c r="E106" s="112" t="s">
        <v>228</v>
      </c>
      <c r="F106" s="112">
        <v>1</v>
      </c>
      <c r="G106" s="112"/>
      <c r="H106" s="112"/>
      <c r="I106" s="112"/>
      <c r="J106" s="112">
        <v>20</v>
      </c>
      <c r="K106" s="112"/>
      <c r="L106" s="119" t="s">
        <v>523</v>
      </c>
      <c r="M106" s="118" t="s">
        <v>574</v>
      </c>
      <c r="N106" s="112" t="s">
        <v>166</v>
      </c>
      <c r="O106" s="112" t="s">
        <v>575</v>
      </c>
      <c r="P106" s="105" t="str">
        <f t="shared" si="10"/>
        <v>標準版で施工</v>
      </c>
    </row>
    <row r="107" spans="1:16" ht="26.4" x14ac:dyDescent="0.2">
      <c r="A107" s="206">
        <f t="shared" ca="1" si="6"/>
        <v>39</v>
      </c>
      <c r="B107" s="118" t="str">
        <f t="shared" ca="1" si="7"/>
        <v>〃</v>
      </c>
      <c r="C107" s="112" t="str">
        <f t="shared" ca="1" si="8"/>
        <v>〃</v>
      </c>
      <c r="D107" s="112" t="str">
        <f t="shared" ca="1" si="9"/>
        <v>〃</v>
      </c>
      <c r="E107" s="112" t="s">
        <v>230</v>
      </c>
      <c r="F107" s="112">
        <v>1</v>
      </c>
      <c r="G107" s="112">
        <v>2.5</v>
      </c>
      <c r="H107" s="112"/>
      <c r="I107" s="112"/>
      <c r="J107" s="112"/>
      <c r="K107" s="112"/>
      <c r="L107" s="119" t="s">
        <v>524</v>
      </c>
      <c r="M107" s="118" t="s">
        <v>574</v>
      </c>
      <c r="N107" s="112" t="s">
        <v>166</v>
      </c>
      <c r="O107" s="112" t="s">
        <v>575</v>
      </c>
      <c r="P107" s="105" t="str">
        <f t="shared" si="10"/>
        <v>45cm幅で施工</v>
      </c>
    </row>
    <row r="108" spans="1:16" ht="52.8" x14ac:dyDescent="0.2">
      <c r="A108" s="206">
        <f t="shared" ca="1" si="6"/>
        <v>40</v>
      </c>
      <c r="B108" s="118" t="str">
        <f t="shared" ca="1" si="7"/>
        <v>第12-1-1827</v>
      </c>
      <c r="C108" s="112" t="str">
        <f t="shared" ca="1" si="8"/>
        <v>〃</v>
      </c>
      <c r="D108" s="112" t="str">
        <f t="shared" ca="1" si="9"/>
        <v>広島市西区庚午北2丁目17番北角先交差点</v>
      </c>
      <c r="E108" s="112" t="s">
        <v>228</v>
      </c>
      <c r="F108" s="112">
        <v>2</v>
      </c>
      <c r="G108" s="112"/>
      <c r="H108" s="112"/>
      <c r="I108" s="112"/>
      <c r="J108" s="112">
        <v>26</v>
      </c>
      <c r="K108" s="112"/>
      <c r="L108" s="119" t="s">
        <v>578</v>
      </c>
      <c r="M108" s="118" t="s">
        <v>576</v>
      </c>
      <c r="N108" s="112" t="s">
        <v>166</v>
      </c>
      <c r="O108" s="112" t="s">
        <v>577</v>
      </c>
      <c r="P108" s="105" t="str">
        <f t="shared" si="10"/>
        <v>南東側 既存削除後､縮小施工_x000D_
北西側 既存削除後､縮小施工</v>
      </c>
    </row>
    <row r="109" spans="1:16" ht="26.4" x14ac:dyDescent="0.2">
      <c r="A109" s="206">
        <f t="shared" ca="1" si="6"/>
        <v>40</v>
      </c>
      <c r="B109" s="118" t="str">
        <f t="shared" ca="1" si="7"/>
        <v>〃</v>
      </c>
      <c r="C109" s="112" t="str">
        <f t="shared" ca="1" si="8"/>
        <v>〃</v>
      </c>
      <c r="D109" s="112" t="str">
        <f t="shared" ca="1" si="9"/>
        <v>〃</v>
      </c>
      <c r="E109" s="112" t="s">
        <v>173</v>
      </c>
      <c r="F109" s="112">
        <v>2</v>
      </c>
      <c r="G109" s="112"/>
      <c r="H109" s="112"/>
      <c r="I109" s="112"/>
      <c r="J109" s="112"/>
      <c r="K109" s="112">
        <v>20</v>
      </c>
      <c r="L109" s="119"/>
      <c r="M109" s="118" t="s">
        <v>576</v>
      </c>
      <c r="N109" s="112" t="s">
        <v>166</v>
      </c>
      <c r="O109" s="112" t="s">
        <v>577</v>
      </c>
      <c r="P109" s="105" t="str">
        <f t="shared" si="10"/>
        <v/>
      </c>
    </row>
    <row r="110" spans="1:16" ht="26.4" x14ac:dyDescent="0.2">
      <c r="A110" s="206">
        <f t="shared" ca="1" si="6"/>
        <v>40</v>
      </c>
      <c r="B110" s="118" t="str">
        <f t="shared" ca="1" si="7"/>
        <v>第20-1-4816</v>
      </c>
      <c r="C110" s="112" t="str">
        <f t="shared" ca="1" si="8"/>
        <v>〃</v>
      </c>
      <c r="D110" s="112" t="str">
        <f t="shared" ca="1" si="9"/>
        <v>〃</v>
      </c>
      <c r="E110" s="112" t="s">
        <v>237</v>
      </c>
      <c r="F110" s="112">
        <v>1</v>
      </c>
      <c r="G110" s="112">
        <v>12</v>
      </c>
      <c r="H110" s="112"/>
      <c r="I110" s="112"/>
      <c r="J110" s="112"/>
      <c r="K110" s="112"/>
      <c r="L110" s="119" t="s">
        <v>580</v>
      </c>
      <c r="M110" s="118" t="s">
        <v>579</v>
      </c>
      <c r="N110" s="112" t="s">
        <v>166</v>
      </c>
      <c r="O110" s="112" t="s">
        <v>577</v>
      </c>
      <c r="P110" s="105" t="str">
        <f t="shared" si="10"/>
        <v>3m4縞</v>
      </c>
    </row>
    <row r="111" spans="1:16" ht="26.4" x14ac:dyDescent="0.2">
      <c r="A111" s="206">
        <f t="shared" ca="1" si="6"/>
        <v>40</v>
      </c>
      <c r="B111" s="118" t="str">
        <f t="shared" ca="1" si="7"/>
        <v>〃</v>
      </c>
      <c r="C111" s="112" t="str">
        <f t="shared" ca="1" si="8"/>
        <v>〃</v>
      </c>
      <c r="D111" s="112" t="str">
        <f t="shared" ca="1" si="9"/>
        <v>〃</v>
      </c>
      <c r="E111" s="112" t="s">
        <v>230</v>
      </c>
      <c r="F111" s="112">
        <v>2</v>
      </c>
      <c r="G111" s="112">
        <v>5</v>
      </c>
      <c r="H111" s="112"/>
      <c r="I111" s="112"/>
      <c r="J111" s="112"/>
      <c r="K111" s="112"/>
      <c r="L111" s="119" t="s">
        <v>581</v>
      </c>
      <c r="M111" s="118" t="s">
        <v>579</v>
      </c>
      <c r="N111" s="112" t="s">
        <v>166</v>
      </c>
      <c r="O111" s="112" t="s">
        <v>577</v>
      </c>
      <c r="P111" s="105" t="str">
        <f t="shared" si="10"/>
        <v>南東側 2.5m_x000D_
北西側 2.5m</v>
      </c>
    </row>
    <row r="112" spans="1:16" ht="26.4" x14ac:dyDescent="0.2">
      <c r="A112" s="206">
        <f t="shared" ca="1" si="6"/>
        <v>41</v>
      </c>
      <c r="B112" s="118" t="str">
        <f t="shared" ca="1" si="7"/>
        <v>第20-1-1614</v>
      </c>
      <c r="C112" s="112" t="str">
        <f t="shared" ca="1" si="8"/>
        <v>〃</v>
      </c>
      <c r="D112" s="112" t="str">
        <f t="shared" ca="1" si="9"/>
        <v>広島市西区庚午北2丁目20番西角先交差点</v>
      </c>
      <c r="E112" s="112" t="s">
        <v>237</v>
      </c>
      <c r="F112" s="112">
        <v>1</v>
      </c>
      <c r="G112" s="112">
        <v>20</v>
      </c>
      <c r="H112" s="112"/>
      <c r="I112" s="112"/>
      <c r="J112" s="112"/>
      <c r="K112" s="112"/>
      <c r="L112" s="119" t="s">
        <v>584</v>
      </c>
      <c r="M112" s="118" t="s">
        <v>582</v>
      </c>
      <c r="N112" s="112" t="s">
        <v>166</v>
      </c>
      <c r="O112" s="112" t="s">
        <v>583</v>
      </c>
      <c r="P112" s="105" t="str">
        <f t="shared" si="10"/>
        <v>4m5縞</v>
      </c>
    </row>
    <row r="113" spans="1:16" ht="26.4" x14ac:dyDescent="0.2">
      <c r="A113" s="206">
        <f t="shared" ca="1" si="6"/>
        <v>41</v>
      </c>
      <c r="B113" s="118" t="str">
        <f t="shared" ca="1" si="7"/>
        <v>〃</v>
      </c>
      <c r="C113" s="112" t="str">
        <f t="shared" ca="1" si="8"/>
        <v>〃</v>
      </c>
      <c r="D113" s="112" t="str">
        <f t="shared" ca="1" si="9"/>
        <v>〃</v>
      </c>
      <c r="E113" s="112" t="s">
        <v>230</v>
      </c>
      <c r="F113" s="112">
        <v>2</v>
      </c>
      <c r="G113" s="112">
        <v>5</v>
      </c>
      <c r="H113" s="112"/>
      <c r="I113" s="112"/>
      <c r="J113" s="112"/>
      <c r="K113" s="112"/>
      <c r="L113" s="119" t="s">
        <v>536</v>
      </c>
      <c r="M113" s="118" t="s">
        <v>582</v>
      </c>
      <c r="N113" s="112" t="s">
        <v>166</v>
      </c>
      <c r="O113" s="112" t="s">
        <v>583</v>
      </c>
      <c r="P113" s="105" t="str">
        <f t="shared" si="10"/>
        <v>北西側 2.5m_x000D_
南東側 2.5m</v>
      </c>
    </row>
    <row r="114" spans="1:16" ht="26.4" x14ac:dyDescent="0.2">
      <c r="A114" s="206">
        <f t="shared" ca="1" si="6"/>
        <v>42</v>
      </c>
      <c r="B114" s="118" t="str">
        <f t="shared" ca="1" si="7"/>
        <v>第20-1-1613</v>
      </c>
      <c r="C114" s="112" t="str">
        <f t="shared" ca="1" si="8"/>
        <v>〃</v>
      </c>
      <c r="D114" s="112" t="str">
        <f t="shared" ca="1" si="9"/>
        <v>広島市西区庚午北3丁目2番北東角先交差点</v>
      </c>
      <c r="E114" s="112" t="s">
        <v>237</v>
      </c>
      <c r="F114" s="112">
        <v>1</v>
      </c>
      <c r="G114" s="112">
        <v>24</v>
      </c>
      <c r="H114" s="112"/>
      <c r="I114" s="112"/>
      <c r="J114" s="112"/>
      <c r="K114" s="112"/>
      <c r="L114" s="119" t="s">
        <v>587</v>
      </c>
      <c r="M114" s="118" t="s">
        <v>585</v>
      </c>
      <c r="N114" s="112" t="s">
        <v>166</v>
      </c>
      <c r="O114" s="112" t="s">
        <v>586</v>
      </c>
      <c r="P114" s="105" t="str">
        <f t="shared" si="10"/>
        <v>南東側 4m6縞</v>
      </c>
    </row>
    <row r="115" spans="1:16" ht="39.6" x14ac:dyDescent="0.2">
      <c r="A115" s="206">
        <f t="shared" ca="1" si="6"/>
        <v>42</v>
      </c>
      <c r="B115" s="118" t="str">
        <f t="shared" ca="1" si="7"/>
        <v>〃</v>
      </c>
      <c r="C115" s="112" t="str">
        <f t="shared" ca="1" si="8"/>
        <v>〃</v>
      </c>
      <c r="D115" s="112" t="str">
        <f t="shared" ca="1" si="9"/>
        <v>〃</v>
      </c>
      <c r="E115" s="112" t="s">
        <v>261</v>
      </c>
      <c r="F115" s="112">
        <v>3</v>
      </c>
      <c r="G115" s="112"/>
      <c r="H115" s="112"/>
      <c r="I115" s="112"/>
      <c r="J115" s="112">
        <v>27</v>
      </c>
      <c r="K115" s="112"/>
      <c r="L115" s="119" t="s">
        <v>588</v>
      </c>
      <c r="M115" s="118" t="s">
        <v>585</v>
      </c>
      <c r="N115" s="112" t="s">
        <v>166</v>
      </c>
      <c r="O115" s="112" t="s">
        <v>586</v>
      </c>
      <c r="P115" s="105" t="str">
        <f t="shared" si="10"/>
        <v>北西 近_x000D_
北西 遠_x000D_
南東側 1個</v>
      </c>
    </row>
    <row r="116" spans="1:16" ht="26.4" x14ac:dyDescent="0.2">
      <c r="A116" s="206">
        <f t="shared" ca="1" si="6"/>
        <v>42</v>
      </c>
      <c r="B116" s="118" t="str">
        <f t="shared" ca="1" si="7"/>
        <v>〃</v>
      </c>
      <c r="C116" s="112" t="str">
        <f t="shared" ca="1" si="8"/>
        <v>〃</v>
      </c>
      <c r="D116" s="112" t="str">
        <f t="shared" ca="1" si="9"/>
        <v>〃</v>
      </c>
      <c r="E116" s="112" t="s">
        <v>230</v>
      </c>
      <c r="F116" s="112">
        <v>2</v>
      </c>
      <c r="G116" s="112">
        <v>5.3</v>
      </c>
      <c r="H116" s="112"/>
      <c r="I116" s="112"/>
      <c r="J116" s="112"/>
      <c r="K116" s="112"/>
      <c r="L116" s="119" t="s">
        <v>589</v>
      </c>
      <c r="M116" s="118" t="s">
        <v>585</v>
      </c>
      <c r="N116" s="112" t="s">
        <v>166</v>
      </c>
      <c r="O116" s="112" t="s">
        <v>586</v>
      </c>
      <c r="P116" s="105" t="str">
        <f t="shared" si="10"/>
        <v>南東側 2.8m_x000D_
北西側 2.5m</v>
      </c>
    </row>
    <row r="117" spans="1:16" ht="26.4" x14ac:dyDescent="0.2">
      <c r="A117" s="206">
        <f t="shared" ca="1" si="6"/>
        <v>43</v>
      </c>
      <c r="B117" s="118">
        <f t="shared" ca="1" si="7"/>
        <v>0</v>
      </c>
      <c r="C117" s="112" t="str">
        <f t="shared" ca="1" si="8"/>
        <v>〃</v>
      </c>
      <c r="D117" s="112" t="str">
        <f t="shared" ca="1" si="9"/>
        <v>広島市西区庚午北１丁目２４番１１号</v>
      </c>
      <c r="E117" s="112" t="s">
        <v>171</v>
      </c>
      <c r="F117" s="112">
        <v>2</v>
      </c>
      <c r="G117" s="112"/>
      <c r="H117" s="112"/>
      <c r="I117" s="112">
        <v>6</v>
      </c>
      <c r="J117" s="112"/>
      <c r="K117" s="112"/>
      <c r="L117" s="119" t="s">
        <v>591</v>
      </c>
      <c r="M117" s="118"/>
      <c r="N117" s="112" t="s">
        <v>166</v>
      </c>
      <c r="O117" s="112" t="s">
        <v>590</v>
      </c>
      <c r="P117" s="105" t="str">
        <f t="shared" si="10"/>
        <v>外側線_x000D_
外側線</v>
      </c>
    </row>
    <row r="118" spans="1:16" ht="26.4" x14ac:dyDescent="0.2">
      <c r="A118" s="206">
        <f t="shared" ca="1" si="6"/>
        <v>44</v>
      </c>
      <c r="B118" s="118" t="str">
        <f t="shared" ca="1" si="7"/>
        <v>第12-1-1881</v>
      </c>
      <c r="C118" s="112" t="str">
        <f t="shared" ca="1" si="8"/>
        <v>〃</v>
      </c>
      <c r="D118" s="112" t="str">
        <f t="shared" ca="1" si="9"/>
        <v>広島市西区草津東1丁目1番南東角先交差点</v>
      </c>
      <c r="E118" s="112" t="s">
        <v>228</v>
      </c>
      <c r="F118" s="112">
        <v>2</v>
      </c>
      <c r="G118" s="112"/>
      <c r="H118" s="112"/>
      <c r="I118" s="112"/>
      <c r="J118" s="112">
        <v>40</v>
      </c>
      <c r="K118" s="112"/>
      <c r="L118" s="119" t="s">
        <v>594</v>
      </c>
      <c r="M118" s="118" t="s">
        <v>592</v>
      </c>
      <c r="N118" s="112" t="s">
        <v>166</v>
      </c>
      <c r="O118" s="112" t="s">
        <v>593</v>
      </c>
      <c r="P118" s="105" t="str">
        <f t="shared" si="10"/>
        <v>南北標準版施工</v>
      </c>
    </row>
    <row r="119" spans="1:16" ht="26.4" x14ac:dyDescent="0.2">
      <c r="A119" s="206">
        <f t="shared" ca="1" si="6"/>
        <v>44</v>
      </c>
      <c r="B119" s="118" t="str">
        <f t="shared" ca="1" si="7"/>
        <v>〃</v>
      </c>
      <c r="C119" s="112" t="str">
        <f t="shared" ca="1" si="8"/>
        <v>〃</v>
      </c>
      <c r="D119" s="112" t="str">
        <f t="shared" ca="1" si="9"/>
        <v>〃</v>
      </c>
      <c r="E119" s="112" t="s">
        <v>230</v>
      </c>
      <c r="F119" s="112">
        <v>2</v>
      </c>
      <c r="G119" s="112"/>
      <c r="H119" s="112">
        <v>4</v>
      </c>
      <c r="I119" s="112"/>
      <c r="J119" s="112"/>
      <c r="K119" s="112"/>
      <c r="L119" s="119" t="s">
        <v>595</v>
      </c>
      <c r="M119" s="118" t="s">
        <v>592</v>
      </c>
      <c r="N119" s="112" t="s">
        <v>166</v>
      </c>
      <c r="O119" s="112" t="s">
        <v>593</v>
      </c>
      <c r="P119" s="105" t="str">
        <f t="shared" si="10"/>
        <v>南側 2m_x000D_
北側 2m</v>
      </c>
    </row>
    <row r="120" spans="1:16" ht="26.4" x14ac:dyDescent="0.2">
      <c r="A120" s="206">
        <f t="shared" ca="1" si="6"/>
        <v>45</v>
      </c>
      <c r="B120" s="118" t="str">
        <f t="shared" ca="1" si="7"/>
        <v>第12-1-0882</v>
      </c>
      <c r="C120" s="112" t="str">
        <f t="shared" ca="1" si="8"/>
        <v>〃</v>
      </c>
      <c r="D120" s="112" t="str">
        <f t="shared" ca="1" si="9"/>
        <v>広島市西区都町21番南西角先交差点</v>
      </c>
      <c r="E120" s="112" t="s">
        <v>228</v>
      </c>
      <c r="F120" s="112">
        <v>1</v>
      </c>
      <c r="G120" s="112"/>
      <c r="H120" s="112"/>
      <c r="I120" s="112"/>
      <c r="J120" s="112">
        <v>20</v>
      </c>
      <c r="K120" s="112"/>
      <c r="L120" s="119" t="s">
        <v>598</v>
      </c>
      <c r="M120" s="118" t="s">
        <v>596</v>
      </c>
      <c r="N120" s="112" t="s">
        <v>166</v>
      </c>
      <c r="O120" s="112" t="s">
        <v>597</v>
      </c>
      <c r="P120" s="105" t="str">
        <f t="shared" si="10"/>
        <v>標準版更新</v>
      </c>
    </row>
    <row r="121" spans="1:16" ht="26.4" x14ac:dyDescent="0.2">
      <c r="A121" s="206">
        <f t="shared" ca="1" si="6"/>
        <v>45</v>
      </c>
      <c r="B121" s="118" t="str">
        <f t="shared" ca="1" si="7"/>
        <v>〃</v>
      </c>
      <c r="C121" s="112" t="str">
        <f t="shared" ca="1" si="8"/>
        <v>〃</v>
      </c>
      <c r="D121" s="112" t="str">
        <f t="shared" ca="1" si="9"/>
        <v>〃</v>
      </c>
      <c r="E121" s="112" t="s">
        <v>230</v>
      </c>
      <c r="F121" s="112">
        <v>1</v>
      </c>
      <c r="G121" s="112"/>
      <c r="H121" s="112">
        <v>6</v>
      </c>
      <c r="I121" s="112"/>
      <c r="J121" s="112"/>
      <c r="K121" s="112"/>
      <c r="L121" s="119"/>
      <c r="M121" s="118" t="s">
        <v>596</v>
      </c>
      <c r="N121" s="112" t="s">
        <v>166</v>
      </c>
      <c r="O121" s="112" t="s">
        <v>597</v>
      </c>
      <c r="P121" s="105" t="str">
        <f t="shared" si="10"/>
        <v/>
      </c>
    </row>
    <row r="122" spans="1:16" ht="26.4" x14ac:dyDescent="0.2">
      <c r="A122" s="206">
        <f t="shared" ca="1" si="6"/>
        <v>46</v>
      </c>
      <c r="B122" s="118" t="str">
        <f t="shared" ca="1" si="7"/>
        <v>第27-1-0020</v>
      </c>
      <c r="C122" s="112" t="str">
        <f t="shared" ca="1" si="8"/>
        <v>県道</v>
      </c>
      <c r="D122" s="112" t="str">
        <f t="shared" ca="1" si="9"/>
        <v>広島市西区南観音3丁目5番東側先（旭橋入口バス停前）</v>
      </c>
      <c r="E122" s="112" t="s">
        <v>601</v>
      </c>
      <c r="F122" s="112">
        <v>1</v>
      </c>
      <c r="G122" s="112"/>
      <c r="H122" s="112"/>
      <c r="I122" s="112">
        <v>150</v>
      </c>
      <c r="J122" s="112"/>
      <c r="K122" s="112"/>
      <c r="L122" s="119"/>
      <c r="M122" s="118" t="s">
        <v>599</v>
      </c>
      <c r="N122" s="112" t="s">
        <v>371</v>
      </c>
      <c r="O122" s="112" t="s">
        <v>600</v>
      </c>
      <c r="P122" s="105" t="str">
        <f t="shared" si="10"/>
        <v/>
      </c>
    </row>
    <row r="123" spans="1:16" x14ac:dyDescent="0.2">
      <c r="A123" s="206">
        <f t="shared" ca="1" si="6"/>
        <v>46</v>
      </c>
      <c r="B123" s="118">
        <f t="shared" ca="1" si="7"/>
        <v>0</v>
      </c>
      <c r="C123" s="112" t="str">
        <f t="shared" ca="1" si="8"/>
        <v>〃</v>
      </c>
      <c r="D123" s="112" t="str">
        <f t="shared" ca="1" si="9"/>
        <v>〃</v>
      </c>
      <c r="E123" s="112" t="s">
        <v>602</v>
      </c>
      <c r="F123" s="112">
        <v>1</v>
      </c>
      <c r="G123" s="112"/>
      <c r="H123" s="112"/>
      <c r="I123" s="112"/>
      <c r="J123" s="112">
        <v>22</v>
      </c>
      <c r="K123" s="112"/>
      <c r="L123" s="119" t="s">
        <v>603</v>
      </c>
      <c r="M123" s="118"/>
      <c r="N123" s="112" t="s">
        <v>371</v>
      </c>
      <c r="O123" s="112" t="s">
        <v>600</v>
      </c>
      <c r="P123" s="105" t="str">
        <f t="shared" si="10"/>
        <v>｢路線ﾊﾞｽを除く｣</v>
      </c>
    </row>
    <row r="124" spans="1:16" ht="26.4" x14ac:dyDescent="0.2">
      <c r="A124" s="206">
        <f t="shared" ca="1" si="6"/>
        <v>47</v>
      </c>
      <c r="B124" s="118" t="str">
        <f t="shared" ca="1" si="7"/>
        <v>第20-1-1358</v>
      </c>
      <c r="C124" s="112" t="str">
        <f t="shared" ca="1" si="8"/>
        <v>市道</v>
      </c>
      <c r="D124" s="112" t="str">
        <f t="shared" ca="1" si="9"/>
        <v>広島市西区南観音6丁目7番南西角先交差点</v>
      </c>
      <c r="E124" s="112" t="s">
        <v>237</v>
      </c>
      <c r="F124" s="112">
        <v>1</v>
      </c>
      <c r="G124" s="112">
        <v>15</v>
      </c>
      <c r="H124" s="112"/>
      <c r="I124" s="112"/>
      <c r="J124" s="112"/>
      <c r="K124" s="112"/>
      <c r="L124" s="119" t="s">
        <v>493</v>
      </c>
      <c r="M124" s="118" t="s">
        <v>604</v>
      </c>
      <c r="N124" s="112" t="s">
        <v>166</v>
      </c>
      <c r="O124" s="112" t="s">
        <v>605</v>
      </c>
      <c r="P124" s="105" t="str">
        <f t="shared" si="10"/>
        <v>3m5縞</v>
      </c>
    </row>
    <row r="125" spans="1:16" ht="26.4" x14ac:dyDescent="0.2">
      <c r="A125" s="206">
        <f t="shared" ca="1" si="6"/>
        <v>47</v>
      </c>
      <c r="B125" s="118" t="str">
        <f t="shared" ca="1" si="7"/>
        <v>〃</v>
      </c>
      <c r="C125" s="112" t="str">
        <f t="shared" ca="1" si="8"/>
        <v>〃</v>
      </c>
      <c r="D125" s="112" t="str">
        <f t="shared" ca="1" si="9"/>
        <v>〃</v>
      </c>
      <c r="E125" s="112" t="s">
        <v>261</v>
      </c>
      <c r="F125" s="112">
        <v>2</v>
      </c>
      <c r="G125" s="112"/>
      <c r="H125" s="112"/>
      <c r="I125" s="112"/>
      <c r="J125" s="112">
        <v>18</v>
      </c>
      <c r="K125" s="112"/>
      <c r="L125" s="119" t="s">
        <v>540</v>
      </c>
      <c r="M125" s="118" t="s">
        <v>604</v>
      </c>
      <c r="N125" s="112" t="s">
        <v>166</v>
      </c>
      <c r="O125" s="112" t="s">
        <v>605</v>
      </c>
      <c r="P125" s="105" t="str">
        <f t="shared" si="10"/>
        <v>北側 2個</v>
      </c>
    </row>
    <row r="126" spans="1:16" ht="26.4" x14ac:dyDescent="0.2">
      <c r="A126" s="206">
        <f t="shared" ca="1" si="6"/>
        <v>47</v>
      </c>
      <c r="B126" s="118" t="str">
        <f t="shared" ca="1" si="7"/>
        <v>〃</v>
      </c>
      <c r="C126" s="112" t="str">
        <f t="shared" ca="1" si="8"/>
        <v>〃</v>
      </c>
      <c r="D126" s="112" t="str">
        <f t="shared" ca="1" si="9"/>
        <v>〃</v>
      </c>
      <c r="E126" s="112" t="s">
        <v>230</v>
      </c>
      <c r="F126" s="112">
        <v>1</v>
      </c>
      <c r="G126" s="112">
        <v>3.2</v>
      </c>
      <c r="H126" s="112"/>
      <c r="I126" s="112"/>
      <c r="J126" s="112"/>
      <c r="K126" s="112"/>
      <c r="L126" s="119"/>
      <c r="M126" s="118" t="s">
        <v>604</v>
      </c>
      <c r="N126" s="112" t="s">
        <v>166</v>
      </c>
      <c r="O126" s="112" t="s">
        <v>605</v>
      </c>
      <c r="P126" s="105" t="str">
        <f t="shared" si="10"/>
        <v/>
      </c>
    </row>
    <row r="127" spans="1:16" ht="26.4" x14ac:dyDescent="0.2">
      <c r="A127" s="206">
        <f t="shared" ca="1" si="6"/>
        <v>48</v>
      </c>
      <c r="B127" s="118" t="str">
        <f t="shared" ca="1" si="7"/>
        <v>第20-1-1357</v>
      </c>
      <c r="C127" s="112" t="str">
        <f t="shared" ca="1" si="8"/>
        <v>〃</v>
      </c>
      <c r="D127" s="112" t="str">
        <f t="shared" ca="1" si="9"/>
        <v>広島市西区南観音7丁目12番北東角先交差点</v>
      </c>
      <c r="E127" s="112" t="s">
        <v>237</v>
      </c>
      <c r="F127" s="112">
        <v>2</v>
      </c>
      <c r="G127" s="112">
        <v>30</v>
      </c>
      <c r="H127" s="112"/>
      <c r="I127" s="112"/>
      <c r="J127" s="112"/>
      <c r="K127" s="112"/>
      <c r="L127" s="119" t="s">
        <v>608</v>
      </c>
      <c r="M127" s="118" t="s">
        <v>606</v>
      </c>
      <c r="N127" s="112" t="s">
        <v>166</v>
      </c>
      <c r="O127" s="112" t="s">
        <v>607</v>
      </c>
      <c r="P127" s="105" t="str">
        <f t="shared" si="10"/>
        <v>東側 3m6縞_x000D_
北側 3m4縞</v>
      </c>
    </row>
    <row r="128" spans="1:16" ht="26.4" x14ac:dyDescent="0.2">
      <c r="A128" s="206">
        <f t="shared" ca="1" si="6"/>
        <v>48</v>
      </c>
      <c r="B128" s="118" t="str">
        <f t="shared" ca="1" si="7"/>
        <v>〃</v>
      </c>
      <c r="C128" s="112" t="str">
        <f t="shared" ca="1" si="8"/>
        <v>〃</v>
      </c>
      <c r="D128" s="112" t="str">
        <f t="shared" ca="1" si="9"/>
        <v>〃</v>
      </c>
      <c r="E128" s="112" t="s">
        <v>261</v>
      </c>
      <c r="F128" s="112">
        <v>2</v>
      </c>
      <c r="G128" s="112"/>
      <c r="H128" s="112"/>
      <c r="I128" s="112"/>
      <c r="J128" s="112">
        <v>18</v>
      </c>
      <c r="K128" s="112"/>
      <c r="L128" s="119" t="s">
        <v>609</v>
      </c>
      <c r="M128" s="118" t="s">
        <v>606</v>
      </c>
      <c r="N128" s="112" t="s">
        <v>166</v>
      </c>
      <c r="O128" s="112" t="s">
        <v>607</v>
      </c>
      <c r="P128" s="105" t="str">
        <f t="shared" si="10"/>
        <v>西側 2個</v>
      </c>
    </row>
    <row r="129" spans="1:16" ht="39.6" x14ac:dyDescent="0.2">
      <c r="A129" s="206">
        <f t="shared" ca="1" si="6"/>
        <v>48</v>
      </c>
      <c r="B129" s="118" t="str">
        <f t="shared" ca="1" si="7"/>
        <v>〃</v>
      </c>
      <c r="C129" s="112" t="str">
        <f t="shared" ca="1" si="8"/>
        <v>〃</v>
      </c>
      <c r="D129" s="112" t="str">
        <f t="shared" ca="1" si="9"/>
        <v>〃</v>
      </c>
      <c r="E129" s="112" t="s">
        <v>230</v>
      </c>
      <c r="F129" s="112">
        <v>3</v>
      </c>
      <c r="G129" s="112">
        <v>7.8</v>
      </c>
      <c r="H129" s="112"/>
      <c r="I129" s="112"/>
      <c r="J129" s="112"/>
      <c r="K129" s="112"/>
      <c r="L129" s="119" t="s">
        <v>610</v>
      </c>
      <c r="M129" s="118" t="s">
        <v>606</v>
      </c>
      <c r="N129" s="112" t="s">
        <v>166</v>
      </c>
      <c r="O129" s="112" t="s">
        <v>607</v>
      </c>
      <c r="P129" s="105" t="str">
        <f t="shared" si="10"/>
        <v>東側 2.8m_x000D_
南側 2.3m_x000D_
西側 2.7m</v>
      </c>
    </row>
    <row r="130" spans="1:16" ht="26.4" x14ac:dyDescent="0.2">
      <c r="A130" s="206">
        <f t="shared" ca="1" si="6"/>
        <v>49</v>
      </c>
      <c r="B130" s="118" t="str">
        <f t="shared" ca="1" si="7"/>
        <v>第20-1-1356</v>
      </c>
      <c r="C130" s="112" t="str">
        <f t="shared" ca="1" si="8"/>
        <v>〃</v>
      </c>
      <c r="D130" s="112" t="str">
        <f t="shared" ca="1" si="9"/>
        <v>広島市西区南観音7丁目9番北東角先交差点</v>
      </c>
      <c r="E130" s="112" t="s">
        <v>237</v>
      </c>
      <c r="F130" s="112">
        <v>1</v>
      </c>
      <c r="G130" s="112">
        <v>18</v>
      </c>
      <c r="H130" s="112"/>
      <c r="I130" s="112"/>
      <c r="J130" s="112"/>
      <c r="K130" s="112"/>
      <c r="L130" s="119" t="s">
        <v>613</v>
      </c>
      <c r="M130" s="118" t="s">
        <v>611</v>
      </c>
      <c r="N130" s="112" t="s">
        <v>166</v>
      </c>
      <c r="O130" s="112" t="s">
        <v>612</v>
      </c>
      <c r="P130" s="105" t="str">
        <f t="shared" si="10"/>
        <v>3m6縞(西端から3m)</v>
      </c>
    </row>
    <row r="131" spans="1:16" ht="26.4" x14ac:dyDescent="0.2">
      <c r="A131" s="206">
        <f t="shared" ca="1" si="6"/>
        <v>49</v>
      </c>
      <c r="B131" s="118" t="str">
        <f t="shared" ca="1" si="7"/>
        <v>〃</v>
      </c>
      <c r="C131" s="112" t="str">
        <f t="shared" ca="1" si="8"/>
        <v>〃</v>
      </c>
      <c r="D131" s="112" t="str">
        <f t="shared" ca="1" si="9"/>
        <v>〃</v>
      </c>
      <c r="E131" s="112" t="s">
        <v>230</v>
      </c>
      <c r="F131" s="112">
        <v>1</v>
      </c>
      <c r="G131" s="112">
        <v>3</v>
      </c>
      <c r="H131" s="112"/>
      <c r="I131" s="112"/>
      <c r="J131" s="112"/>
      <c r="K131" s="112"/>
      <c r="L131" s="119" t="s">
        <v>614</v>
      </c>
      <c r="M131" s="118" t="s">
        <v>611</v>
      </c>
      <c r="N131" s="112" t="s">
        <v>166</v>
      </c>
      <c r="O131" s="112" t="s">
        <v>612</v>
      </c>
      <c r="P131" s="105" t="str">
        <f t="shared" si="10"/>
        <v>東側 3m</v>
      </c>
    </row>
    <row r="132" spans="1:16" ht="39.6" x14ac:dyDescent="0.2">
      <c r="A132" s="206">
        <f t="shared" ca="1" si="6"/>
        <v>50</v>
      </c>
      <c r="B132" s="118" t="str">
        <f t="shared" ca="1" si="7"/>
        <v>第12-1-1048</v>
      </c>
      <c r="C132" s="112" t="str">
        <f t="shared" ca="1" si="8"/>
        <v>〃</v>
      </c>
      <c r="D132" s="112" t="str">
        <f t="shared" ca="1" si="9"/>
        <v>広島市西区南観音町18番北西角先交差点</v>
      </c>
      <c r="E132" s="112" t="s">
        <v>228</v>
      </c>
      <c r="F132" s="112">
        <v>2</v>
      </c>
      <c r="G132" s="112"/>
      <c r="H132" s="112"/>
      <c r="I132" s="112"/>
      <c r="J132" s="112">
        <v>20</v>
      </c>
      <c r="K132" s="112"/>
      <c r="L132" s="119" t="s">
        <v>617</v>
      </c>
      <c r="M132" s="118" t="s">
        <v>615</v>
      </c>
      <c r="N132" s="112" t="s">
        <v>166</v>
      </c>
      <c r="O132" s="112" t="s">
        <v>616</v>
      </c>
      <c r="P132" s="105" t="str">
        <f t="shared" si="10"/>
        <v>東側 縮小版施工_x000D_
西側 ｢れ｣のみ標準版施工</v>
      </c>
    </row>
    <row r="133" spans="1:16" ht="26.4" x14ac:dyDescent="0.2">
      <c r="A133" s="206">
        <f t="shared" ca="1" si="6"/>
        <v>50</v>
      </c>
      <c r="B133" s="118" t="str">
        <f t="shared" ca="1" si="7"/>
        <v>〃</v>
      </c>
      <c r="C133" s="112" t="str">
        <f t="shared" ca="1" si="8"/>
        <v>〃</v>
      </c>
      <c r="D133" s="112" t="str">
        <f t="shared" ca="1" si="9"/>
        <v>〃</v>
      </c>
      <c r="E133" s="112" t="s">
        <v>230</v>
      </c>
      <c r="F133" s="112">
        <v>2</v>
      </c>
      <c r="G133" s="112"/>
      <c r="H133" s="112">
        <v>5</v>
      </c>
      <c r="I133" s="112"/>
      <c r="J133" s="112"/>
      <c r="K133" s="112"/>
      <c r="L133" s="119" t="s">
        <v>618</v>
      </c>
      <c r="M133" s="118" t="s">
        <v>615</v>
      </c>
      <c r="N133" s="112" t="s">
        <v>166</v>
      </c>
      <c r="O133" s="112" t="s">
        <v>616</v>
      </c>
      <c r="P133" s="105" t="str">
        <f t="shared" si="10"/>
        <v>東側 2.5m_x000D_
西側 2.5m</v>
      </c>
    </row>
    <row r="134" spans="1:16" ht="92.4" x14ac:dyDescent="0.2">
      <c r="A134" s="206">
        <f t="shared" ca="1" si="6"/>
        <v>51</v>
      </c>
      <c r="B134" s="118" t="str">
        <f t="shared" ca="1" si="7"/>
        <v>第20-1-3340</v>
      </c>
      <c r="C134" s="112" t="str">
        <f t="shared" ca="1" si="8"/>
        <v>〃</v>
      </c>
      <c r="D134" s="112" t="str">
        <f t="shared" ca="1" si="9"/>
        <v>広島市西区鈴が峰町17番先（鈴が峰第4住宅14号棟南西角交差点）</v>
      </c>
      <c r="E134" s="112" t="s">
        <v>237</v>
      </c>
      <c r="F134" s="112">
        <v>3</v>
      </c>
      <c r="G134" s="112">
        <v>42</v>
      </c>
      <c r="H134" s="112"/>
      <c r="I134" s="112"/>
      <c r="J134" s="112"/>
      <c r="K134" s="112"/>
      <c r="L134" s="119" t="s">
        <v>621</v>
      </c>
      <c r="M134" s="118" t="s">
        <v>619</v>
      </c>
      <c r="N134" s="112" t="s">
        <v>166</v>
      </c>
      <c r="O134" s="112" t="s">
        <v>620</v>
      </c>
      <c r="P134" s="105" t="str">
        <f t="shared" si="10"/>
        <v>北側 3m4縞､東端の縞の外側線より外側の部分を削除_x000D_
東側 3m5縞_x000D_
南側 3m5縞 東端の縞の外側線より外側の部分を削除</v>
      </c>
    </row>
    <row r="135" spans="1:16" ht="52.8" x14ac:dyDescent="0.2">
      <c r="A135" s="206">
        <f t="shared" ref="A135:A138" ca="1" si="11">IF(D134="","",IF(D135="〃",A134,A134+1))</f>
        <v>51</v>
      </c>
      <c r="B135" s="118" t="str">
        <f t="shared" ref="B135:B137" ca="1" si="12">IF(OFFSET(M135,-1,)=M135,"〃",M135)</f>
        <v>〃</v>
      </c>
      <c r="C135" s="112" t="str">
        <f t="shared" ref="C135:C137" ca="1" si="13">IF(OFFSET(N135,-1,)=N135,"〃",N135)</f>
        <v>〃</v>
      </c>
      <c r="D135" s="112" t="str">
        <f t="shared" ref="D135:D137" ca="1" si="14">IF(OFFSET(O135,-1,)=O135,"〃",O135)</f>
        <v>〃</v>
      </c>
      <c r="E135" s="112" t="s">
        <v>261</v>
      </c>
      <c r="F135" s="112">
        <v>4</v>
      </c>
      <c r="G135" s="112"/>
      <c r="H135" s="112"/>
      <c r="I135" s="112"/>
      <c r="J135" s="112">
        <v>36</v>
      </c>
      <c r="K135" s="112"/>
      <c r="L135" s="119" t="s">
        <v>622</v>
      </c>
      <c r="M135" s="118" t="s">
        <v>619</v>
      </c>
      <c r="N135" s="112" t="s">
        <v>166</v>
      </c>
      <c r="O135" s="112" t="s">
        <v>620</v>
      </c>
      <c r="P135" s="105" t="str">
        <f t="shared" ref="P135:P137" si="15">ASC(L135)</f>
        <v>南側 近_x000D_
南側 遠_x000D_
東側 近_x000D_
東側 遠</v>
      </c>
    </row>
    <row r="136" spans="1:16" ht="39.6" x14ac:dyDescent="0.2">
      <c r="A136" s="206">
        <f t="shared" ca="1" si="11"/>
        <v>51</v>
      </c>
      <c r="B136" s="118" t="str">
        <f t="shared" ca="1" si="12"/>
        <v>〃</v>
      </c>
      <c r="C136" s="112" t="str">
        <f t="shared" ca="1" si="13"/>
        <v>〃</v>
      </c>
      <c r="D136" s="112" t="str">
        <f t="shared" ca="1" si="14"/>
        <v>〃</v>
      </c>
      <c r="E136" s="112" t="s">
        <v>230</v>
      </c>
      <c r="F136" s="112">
        <v>3</v>
      </c>
      <c r="G136" s="112">
        <v>7.1</v>
      </c>
      <c r="H136" s="112"/>
      <c r="I136" s="112"/>
      <c r="J136" s="112"/>
      <c r="K136" s="112"/>
      <c r="L136" s="119" t="s">
        <v>623</v>
      </c>
      <c r="M136" s="118" t="s">
        <v>619</v>
      </c>
      <c r="N136" s="112" t="s">
        <v>166</v>
      </c>
      <c r="O136" s="112" t="s">
        <v>620</v>
      </c>
      <c r="P136" s="105" t="str">
        <f t="shared" si="15"/>
        <v>南側 2.3m_x000D_
北側 2.3m_x000D_
東側 2.5m</v>
      </c>
    </row>
    <row r="137" spans="1:16" ht="26.4" x14ac:dyDescent="0.2">
      <c r="A137" s="206">
        <f t="shared" ca="1" si="11"/>
        <v>51</v>
      </c>
      <c r="B137" s="118" t="str">
        <f t="shared" ca="1" si="12"/>
        <v>〃</v>
      </c>
      <c r="C137" s="112" t="str">
        <f t="shared" ca="1" si="13"/>
        <v>〃</v>
      </c>
      <c r="D137" s="112" t="str">
        <f t="shared" ca="1" si="14"/>
        <v>〃</v>
      </c>
      <c r="E137" s="112" t="s">
        <v>164</v>
      </c>
      <c r="F137" s="112">
        <v>2</v>
      </c>
      <c r="G137" s="112"/>
      <c r="H137" s="112"/>
      <c r="I137" s="112"/>
      <c r="J137" s="112"/>
      <c r="K137" s="112">
        <v>30</v>
      </c>
      <c r="L137" s="119"/>
      <c r="M137" s="118" t="s">
        <v>619</v>
      </c>
      <c r="N137" s="112" t="s">
        <v>166</v>
      </c>
      <c r="O137" s="112" t="s">
        <v>620</v>
      </c>
      <c r="P137" s="105" t="str">
        <f t="shared" si="15"/>
        <v/>
      </c>
    </row>
    <row r="138" spans="1:16" ht="27" thickBot="1" x14ac:dyDescent="0.25">
      <c r="A138" s="206">
        <f t="shared" ca="1" si="11"/>
        <v>52</v>
      </c>
      <c r="B138" s="118">
        <f t="shared" ca="1" si="0"/>
        <v>0</v>
      </c>
      <c r="C138" s="112" t="str">
        <f t="shared" ca="1" si="0"/>
        <v>〃</v>
      </c>
      <c r="D138" s="112" t="str">
        <f t="shared" ca="1" si="0"/>
        <v>広島市西区鈴が峰町17番南西角先交差点</v>
      </c>
      <c r="E138" s="113" t="s">
        <v>171</v>
      </c>
      <c r="F138" s="113">
        <v>2</v>
      </c>
      <c r="G138" s="113"/>
      <c r="H138" s="113"/>
      <c r="I138" s="113">
        <v>6</v>
      </c>
      <c r="J138" s="113"/>
      <c r="K138" s="113"/>
      <c r="L138" s="120"/>
      <c r="M138" s="138"/>
      <c r="N138" s="113" t="s">
        <v>166</v>
      </c>
      <c r="O138" s="113" t="s">
        <v>624</v>
      </c>
      <c r="P138" s="105" t="str">
        <f>ASC(L138)</f>
        <v/>
      </c>
    </row>
    <row r="139" spans="1:16" ht="16.2" x14ac:dyDescent="0.2">
      <c r="B139" s="283" t="str">
        <f>警察署名</f>
        <v>広島西</v>
      </c>
      <c r="C139" s="284"/>
      <c r="D139" s="287" t="s">
        <v>76</v>
      </c>
      <c r="E139" s="139">
        <v>52</v>
      </c>
      <c r="F139" s="140"/>
      <c r="G139" s="141">
        <f>IF(ISERROR(FIND("図示", G3)), IF(ISERROR(FIND("削除", G3)), SUMPRODUCT((ISNUMBER(FIND("横断歩道　実線",$E5:$E138)))*(G5:G138&lt;&gt;""), $F5:$F138), 0), SUMIF(G5:G138,"&gt;0",$F5:$F138))</f>
        <v>46</v>
      </c>
      <c r="H139" s="141">
        <f>IF(ISERROR(FIND("図示", H3)), IF(ISERROR(FIND("削除", H3)), SUMPRODUCT((ISNUMBER(FIND("横断歩道　実線",$E5:$E138)))*(H5:H138&lt;&gt;""), $F5:$F138), 0), SUMIF(H5:H138,"&gt;0",$F5:$F138))</f>
        <v>0</v>
      </c>
      <c r="I139" s="141">
        <f t="shared" ref="I139:J139" si="16">IF(ISERROR(FIND("図示", I3)), IF(ISERROR(FIND("削除", I3)), SUMPRODUCT((ISNUMBER(FIND("横断歩道　実線",$E5:$E138)))*(I5:I138&lt;&gt;""), $F5:$F138), 0), SUMIF(I5:I138,"&gt;0",$F5:$F138))</f>
        <v>0</v>
      </c>
      <c r="J139" s="141">
        <f t="shared" si="16"/>
        <v>96</v>
      </c>
      <c r="K139" s="141">
        <f>IF(ISERROR(FIND("図示", K3)), IF(ISERROR(FIND("削除", K3)), SUMPRODUCT((ISNUMBER(FIND("横断歩道　実線",$E5:$E138)))*(K5:K138&lt;&gt;""), $F5:$F138), 0), SUMIF(K5:K138,"&gt;0",$F5:$F138))</f>
        <v>0</v>
      </c>
      <c r="L139" s="121"/>
      <c r="M139" s="283"/>
      <c r="N139" s="284"/>
      <c r="O139" s="287"/>
    </row>
    <row r="140" spans="1:16" ht="16.8" thickBot="1" x14ac:dyDescent="0.25">
      <c r="B140" s="285"/>
      <c r="C140" s="286"/>
      <c r="D140" s="288"/>
      <c r="E140" s="142"/>
      <c r="F140" s="143"/>
      <c r="G140" s="144">
        <f>SUM(G5:G138)</f>
        <v>944.49999999999989</v>
      </c>
      <c r="H140" s="144">
        <f>SUM(H5:H138)</f>
        <v>35.5</v>
      </c>
      <c r="I140" s="144">
        <f t="shared" ref="I140:J140" si="17">SUM(I5:I138)</f>
        <v>721</v>
      </c>
      <c r="J140" s="144">
        <f t="shared" si="17"/>
        <v>977</v>
      </c>
      <c r="K140" s="144">
        <f>SUM(K5:K138)</f>
        <v>186</v>
      </c>
      <c r="L140" s="122"/>
      <c r="M140" s="304"/>
      <c r="N140" s="305"/>
      <c r="O140" s="303"/>
    </row>
    <row r="141" spans="1:16" ht="16.2" hidden="1" x14ac:dyDescent="0.2">
      <c r="B141" s="283" t="str">
        <f>警察署名</f>
        <v>広島西</v>
      </c>
      <c r="C141" s="284"/>
      <c r="D141" s="287" t="s">
        <v>77</v>
      </c>
      <c r="E141" s="139">
        <f>場所表_広島西_新規!新規合計+更新合計</f>
        <v>52</v>
      </c>
      <c r="F141" s="140"/>
      <c r="G141" s="141">
        <f t="shared" ref="G141:K142" si="18">G139</f>
        <v>46</v>
      </c>
      <c r="H141" s="141">
        <f t="shared" si="18"/>
        <v>0</v>
      </c>
      <c r="I141" s="141">
        <f t="shared" si="18"/>
        <v>0</v>
      </c>
      <c r="J141" s="141">
        <f t="shared" si="18"/>
        <v>96</v>
      </c>
      <c r="K141" s="141">
        <f t="shared" si="18"/>
        <v>0</v>
      </c>
      <c r="L141" s="121"/>
      <c r="M141" s="304"/>
      <c r="N141" s="305"/>
      <c r="O141" s="303"/>
    </row>
    <row r="142" spans="1:16" ht="16.8" hidden="1" thickBot="1" x14ac:dyDescent="0.25">
      <c r="B142" s="285"/>
      <c r="C142" s="286"/>
      <c r="D142" s="288"/>
      <c r="E142" s="142"/>
      <c r="F142" s="143"/>
      <c r="G142" s="144">
        <f t="shared" si="18"/>
        <v>944.49999999999989</v>
      </c>
      <c r="H142" s="144">
        <f t="shared" si="18"/>
        <v>35.5</v>
      </c>
      <c r="I142" s="144">
        <f t="shared" si="18"/>
        <v>721</v>
      </c>
      <c r="J142" s="144">
        <f t="shared" si="18"/>
        <v>977</v>
      </c>
      <c r="K142" s="144">
        <f t="shared" si="18"/>
        <v>186</v>
      </c>
      <c r="L142" s="122"/>
      <c r="M142" s="304"/>
      <c r="N142" s="305"/>
      <c r="O142" s="303"/>
    </row>
  </sheetData>
  <mergeCells count="19">
    <mergeCell ref="D139:D140"/>
    <mergeCell ref="M139:N140"/>
    <mergeCell ref="O139:O140"/>
    <mergeCell ref="B141:C142"/>
    <mergeCell ref="D141:D142"/>
    <mergeCell ref="M141:N142"/>
    <mergeCell ref="O141:O142"/>
    <mergeCell ref="B139:C140"/>
    <mergeCell ref="M1:O1"/>
    <mergeCell ref="B2:B4"/>
    <mergeCell ref="C2:C4"/>
    <mergeCell ref="D2:D4"/>
    <mergeCell ref="G2:L2"/>
    <mergeCell ref="M2:M4"/>
    <mergeCell ref="N2:N4"/>
    <mergeCell ref="O2:O4"/>
    <mergeCell ref="E3:E4"/>
    <mergeCell ref="F3:F4"/>
    <mergeCell ref="L3:L4"/>
  </mergeCells>
  <phoneticPr fontId="2"/>
  <conditionalFormatting sqref="A5:A138">
    <cfRule type="expression" dxfId="0" priority="1">
      <formula>(A5=OFFSET(A5,-1,0))</formula>
    </cfRule>
  </conditionalFormatting>
  <pageMargins left="0.75" right="0.75" top="1" bottom="1" header="0.51200000000000001" footer="0.51200000000000001"/>
  <pageSetup paperSize="9" scale="5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9"/>
  <sheetViews>
    <sheetView showZeros="0" view="pageBreakPreview" zoomScale="115" zoomScaleNormal="100" zoomScaleSheetLayoutView="115" workbookViewId="0">
      <selection activeCell="A61" sqref="A61:I61"/>
    </sheetView>
  </sheetViews>
  <sheetFormatPr defaultColWidth="9" defaultRowHeight="13.2" x14ac:dyDescent="0.2"/>
  <cols>
    <col min="1" max="1" width="11.6640625" style="1" customWidth="1"/>
    <col min="2" max="2" width="10.6640625" style="1" customWidth="1"/>
    <col min="3" max="4" width="9.6640625" style="1" customWidth="1"/>
    <col min="5" max="5" width="9" style="1"/>
    <col min="6" max="6" width="8.6640625" style="1" customWidth="1"/>
    <col min="7" max="7" width="8.44140625" style="1" customWidth="1"/>
    <col min="8" max="8" width="8.21875" style="1" customWidth="1"/>
    <col min="9" max="9" width="6.88671875" style="1" customWidth="1"/>
    <col min="10" max="10" width="9" style="1"/>
    <col min="11" max="11" width="13.88671875" style="1" bestFit="1" customWidth="1"/>
    <col min="12" max="16384" width="9" style="1"/>
  </cols>
  <sheetData>
    <row r="1" spans="1:16" ht="17.25" customHeight="1" x14ac:dyDescent="0.2">
      <c r="A1" s="150"/>
      <c r="H1" s="160"/>
      <c r="I1" s="157" t="str">
        <f>表紙等_署用!H1</f>
        <v>№ 8-17</v>
      </c>
    </row>
    <row r="2" spans="1:16" x14ac:dyDescent="0.2">
      <c r="A2" s="14" t="s">
        <v>0</v>
      </c>
      <c r="B2" s="14" t="s">
        <v>1</v>
      </c>
      <c r="C2" s="14" t="s">
        <v>2</v>
      </c>
      <c r="D2" s="14" t="s">
        <v>31</v>
      </c>
      <c r="E2" s="14" t="s">
        <v>3</v>
      </c>
      <c r="F2" s="14" t="s">
        <v>4</v>
      </c>
      <c r="G2" s="14" t="s">
        <v>140</v>
      </c>
      <c r="H2" s="235" t="str">
        <f xml:space="preserve"> 表紙等_署用!G2</f>
        <v>令和 8 年 7 月</v>
      </c>
      <c r="I2" s="236"/>
    </row>
    <row r="3" spans="1:16" ht="54" customHeight="1" x14ac:dyDescent="0.2">
      <c r="A3" s="2"/>
      <c r="B3" s="2"/>
      <c r="C3" s="2"/>
      <c r="D3" s="2"/>
      <c r="E3" s="2"/>
      <c r="F3" s="2"/>
      <c r="G3" s="2"/>
      <c r="H3" s="214" t="s">
        <v>146</v>
      </c>
      <c r="I3" s="215"/>
    </row>
    <row r="4" spans="1:16" x14ac:dyDescent="0.2">
      <c r="A4" s="3"/>
      <c r="B4" s="4"/>
      <c r="C4" s="4"/>
      <c r="D4" s="4"/>
      <c r="E4" s="4"/>
      <c r="F4" s="4"/>
      <c r="G4" s="4"/>
      <c r="H4" s="4"/>
      <c r="I4" s="5"/>
    </row>
    <row r="5" spans="1:16" x14ac:dyDescent="0.2">
      <c r="A5" s="6"/>
      <c r="B5" s="7"/>
      <c r="C5" s="7"/>
      <c r="D5" s="7"/>
      <c r="E5" s="7"/>
      <c r="F5" s="7"/>
      <c r="G5" s="7"/>
      <c r="H5" s="7"/>
      <c r="I5" s="8"/>
      <c r="K5" s="4"/>
      <c r="L5" s="4"/>
      <c r="M5" s="4"/>
      <c r="N5" s="4"/>
      <c r="O5" s="4"/>
      <c r="P5" s="4"/>
    </row>
    <row r="6" spans="1:16" x14ac:dyDescent="0.2">
      <c r="A6" s="6"/>
      <c r="B6" s="7"/>
      <c r="C6" s="7"/>
      <c r="D6" s="7"/>
      <c r="E6" s="7"/>
      <c r="F6" s="7"/>
      <c r="G6" s="7"/>
      <c r="H6" s="7"/>
      <c r="I6" s="8"/>
      <c r="K6" s="4"/>
      <c r="L6" s="4"/>
      <c r="M6" s="4"/>
      <c r="N6" s="4"/>
      <c r="O6" s="4"/>
      <c r="P6" s="4"/>
    </row>
    <row r="7" spans="1:16" x14ac:dyDescent="0.2">
      <c r="A7" s="6"/>
      <c r="B7" s="7"/>
      <c r="C7" s="7"/>
      <c r="D7" s="7"/>
      <c r="E7" s="7"/>
      <c r="F7" s="7"/>
      <c r="G7" s="7"/>
      <c r="H7" s="7"/>
      <c r="I7" s="8"/>
      <c r="K7" s="4"/>
      <c r="L7" s="4"/>
      <c r="M7" s="4"/>
      <c r="N7" s="4"/>
      <c r="O7" s="4"/>
      <c r="P7" s="4"/>
    </row>
    <row r="8" spans="1:16" x14ac:dyDescent="0.2">
      <c r="A8" s="6"/>
      <c r="B8" s="7"/>
      <c r="C8" s="7"/>
      <c r="D8" s="7"/>
      <c r="E8" s="7"/>
      <c r="F8" s="7"/>
      <c r="G8" s="7"/>
      <c r="H8" s="7"/>
      <c r="I8" s="8"/>
      <c r="K8" s="4"/>
      <c r="L8" s="4"/>
      <c r="M8" s="4"/>
      <c r="N8" s="4"/>
      <c r="O8" s="4"/>
      <c r="P8" s="4"/>
    </row>
    <row r="9" spans="1:16" x14ac:dyDescent="0.2">
      <c r="A9" s="6"/>
      <c r="B9" s="7"/>
      <c r="C9" s="7"/>
      <c r="D9" s="7"/>
      <c r="E9" s="7"/>
      <c r="F9" s="7"/>
      <c r="G9" s="7"/>
      <c r="H9" s="7"/>
      <c r="I9" s="8"/>
    </row>
    <row r="10" spans="1:16" x14ac:dyDescent="0.2">
      <c r="A10" s="6"/>
      <c r="B10" s="7"/>
      <c r="C10" s="7"/>
      <c r="D10" s="7"/>
      <c r="E10" s="7"/>
      <c r="F10" s="7"/>
      <c r="G10" s="7"/>
      <c r="H10" s="7"/>
      <c r="I10" s="8"/>
    </row>
    <row r="11" spans="1:16" ht="13.5" customHeight="1" x14ac:dyDescent="0.2">
      <c r="A11" s="6"/>
      <c r="B11" s="7"/>
      <c r="C11" s="7"/>
      <c r="D11" s="7"/>
      <c r="E11" s="7"/>
      <c r="F11" s="7"/>
      <c r="G11" s="7"/>
      <c r="H11" s="7"/>
      <c r="I11" s="8"/>
    </row>
    <row r="12" spans="1:16" ht="13.5" customHeight="1" x14ac:dyDescent="0.2">
      <c r="A12" s="219" t="s">
        <v>5</v>
      </c>
      <c r="B12" s="220"/>
      <c r="C12" s="220"/>
      <c r="D12" s="220"/>
      <c r="E12" s="220"/>
      <c r="F12" s="220"/>
      <c r="G12" s="220"/>
      <c r="H12" s="220"/>
      <c r="I12" s="221"/>
    </row>
    <row r="13" spans="1:16" ht="13.5" customHeight="1" x14ac:dyDescent="0.2">
      <c r="A13" s="219"/>
      <c r="B13" s="220"/>
      <c r="C13" s="220"/>
      <c r="D13" s="220"/>
      <c r="E13" s="220"/>
      <c r="F13" s="220"/>
      <c r="G13" s="220"/>
      <c r="H13" s="220"/>
      <c r="I13" s="221"/>
    </row>
    <row r="14" spans="1:16" x14ac:dyDescent="0.2">
      <c r="A14" s="6"/>
      <c r="B14" s="7"/>
      <c r="C14" s="7"/>
      <c r="D14" s="7"/>
      <c r="E14" s="7"/>
      <c r="F14" s="7"/>
      <c r="G14" s="7"/>
      <c r="H14" s="7"/>
      <c r="I14" s="8"/>
    </row>
    <row r="15" spans="1:16" x14ac:dyDescent="0.2">
      <c r="A15" s="6"/>
      <c r="B15" s="7"/>
      <c r="C15" s="7"/>
      <c r="D15" s="7"/>
      <c r="E15" s="7"/>
      <c r="F15" s="7"/>
      <c r="G15" s="7"/>
      <c r="H15" s="7"/>
      <c r="I15" s="8"/>
    </row>
    <row r="16" spans="1:16" x14ac:dyDescent="0.2">
      <c r="A16" s="6"/>
      <c r="B16" s="7"/>
      <c r="C16" s="7"/>
      <c r="D16" s="7"/>
      <c r="E16" s="7"/>
      <c r="F16" s="7"/>
      <c r="G16" s="7"/>
      <c r="H16" s="7"/>
      <c r="I16" s="8"/>
    </row>
    <row r="17" spans="1:10" x14ac:dyDescent="0.2">
      <c r="A17" s="6"/>
      <c r="B17" s="7"/>
      <c r="C17" s="7"/>
      <c r="D17" s="7"/>
      <c r="E17" s="7"/>
      <c r="F17" s="7"/>
      <c r="G17" s="7"/>
      <c r="H17" s="7"/>
      <c r="I17" s="8"/>
    </row>
    <row r="18" spans="1:10" x14ac:dyDescent="0.2">
      <c r="A18" s="6"/>
      <c r="B18" s="7"/>
      <c r="C18" s="7"/>
      <c r="D18" s="7"/>
      <c r="E18" s="7"/>
      <c r="F18" s="7"/>
      <c r="G18" s="7"/>
      <c r="H18" s="7"/>
      <c r="I18" s="8"/>
    </row>
    <row r="19" spans="1:10" x14ac:dyDescent="0.2">
      <c r="A19" s="6"/>
      <c r="B19" s="7"/>
      <c r="C19" s="7"/>
      <c r="D19" s="7"/>
      <c r="E19" s="7"/>
      <c r="F19" s="7"/>
      <c r="G19" s="7"/>
      <c r="H19" s="7"/>
      <c r="I19" s="8"/>
    </row>
    <row r="20" spans="1:10" x14ac:dyDescent="0.2">
      <c r="A20" s="6"/>
      <c r="B20" s="7"/>
      <c r="C20" s="7"/>
      <c r="D20" s="7"/>
      <c r="E20" s="7"/>
      <c r="F20" s="7"/>
      <c r="G20" s="7"/>
      <c r="H20" s="7"/>
      <c r="I20" s="8"/>
    </row>
    <row r="21" spans="1:10" x14ac:dyDescent="0.2">
      <c r="A21" s="6"/>
      <c r="B21" s="7"/>
      <c r="C21" s="7"/>
      <c r="D21" s="7"/>
      <c r="E21" s="7"/>
      <c r="F21" s="7"/>
      <c r="G21" s="7"/>
      <c r="H21" s="7"/>
      <c r="I21" s="8"/>
    </row>
    <row r="22" spans="1:10" ht="16.2" x14ac:dyDescent="0.2">
      <c r="A22" s="207" t="s">
        <v>6</v>
      </c>
      <c r="B22" s="208"/>
      <c r="C22" s="216" t="str">
        <f xml:space="preserve"> 表紙等_署用!工事名称</f>
        <v>広島市中区昭和町ほか道路標示工事</v>
      </c>
      <c r="D22" s="216"/>
      <c r="E22" s="216"/>
      <c r="F22" s="216"/>
      <c r="G22" s="216"/>
      <c r="H22" s="216"/>
      <c r="I22" s="8"/>
    </row>
    <row r="23" spans="1:10" ht="17.25" customHeight="1" x14ac:dyDescent="0.2">
      <c r="A23" s="6"/>
      <c r="B23" s="7"/>
      <c r="C23" s="216"/>
      <c r="D23" s="216"/>
      <c r="E23" s="216"/>
      <c r="F23" s="216"/>
      <c r="G23" s="216"/>
      <c r="H23" s="216"/>
      <c r="I23" s="27"/>
      <c r="J23" s="9"/>
    </row>
    <row r="24" spans="1:10" ht="13.5" customHeight="1" x14ac:dyDescent="0.2">
      <c r="A24" s="6"/>
      <c r="B24" s="7"/>
      <c r="C24" s="216"/>
      <c r="D24" s="216"/>
      <c r="E24" s="216"/>
      <c r="F24" s="216"/>
      <c r="G24" s="216"/>
      <c r="H24" s="216"/>
      <c r="I24" s="8"/>
    </row>
    <row r="25" spans="1:10" ht="3.75" customHeight="1" x14ac:dyDescent="0.2">
      <c r="A25" s="6"/>
      <c r="B25" s="7"/>
      <c r="C25" s="216"/>
      <c r="D25" s="216"/>
      <c r="E25" s="216"/>
      <c r="F25" s="216"/>
      <c r="G25" s="216"/>
      <c r="H25" s="216"/>
      <c r="I25" s="8"/>
    </row>
    <row r="26" spans="1:10" ht="9.75" customHeight="1" x14ac:dyDescent="0.2">
      <c r="A26" s="6"/>
      <c r="B26" s="7"/>
      <c r="C26" s="7"/>
      <c r="D26" s="7"/>
      <c r="E26" s="7"/>
      <c r="F26" s="7"/>
      <c r="G26" s="7"/>
      <c r="H26" s="7"/>
      <c r="I26" s="8"/>
    </row>
    <row r="27" spans="1:10" x14ac:dyDescent="0.2">
      <c r="A27" s="6"/>
      <c r="B27" s="7"/>
      <c r="C27" s="7"/>
      <c r="D27" s="7"/>
      <c r="E27" s="7"/>
      <c r="F27" s="7"/>
      <c r="G27" s="7"/>
      <c r="H27" s="7"/>
      <c r="I27" s="8"/>
    </row>
    <row r="28" spans="1:10" ht="17.25" customHeight="1" x14ac:dyDescent="0.2">
      <c r="A28" s="207" t="s">
        <v>7</v>
      </c>
      <c r="B28" s="208"/>
      <c r="C28" s="234" t="str">
        <f xml:space="preserve"> 表紙等_署用!工事場所</f>
        <v>広島市中区昭和町10番1号先交差点</v>
      </c>
      <c r="D28" s="234"/>
      <c r="E28" s="234"/>
      <c r="F28" s="234"/>
      <c r="G28" s="234"/>
      <c r="H28" s="234"/>
      <c r="I28" s="8"/>
    </row>
    <row r="29" spans="1:10" ht="16.2" x14ac:dyDescent="0.2">
      <c r="A29" s="35"/>
      <c r="B29" s="36"/>
      <c r="C29" s="234"/>
      <c r="D29" s="234"/>
      <c r="E29" s="234"/>
      <c r="F29" s="234"/>
      <c r="G29" s="234"/>
      <c r="H29" s="234"/>
      <c r="I29" s="8"/>
    </row>
    <row r="30" spans="1:10" ht="16.2" x14ac:dyDescent="0.2">
      <c r="A30" s="6"/>
      <c r="B30" s="7"/>
      <c r="C30" s="7"/>
      <c r="D30" s="7"/>
      <c r="E30" s="7"/>
      <c r="F30" s="28"/>
      <c r="G30" s="33"/>
      <c r="H30" s="33" t="str">
        <f ca="1" xml:space="preserve"> 表紙等_署用!G30</f>
        <v>ほか 114 か所</v>
      </c>
      <c r="I30" s="29"/>
    </row>
    <row r="31" spans="1:10" x14ac:dyDescent="0.2">
      <c r="A31" s="6"/>
      <c r="B31" s="7"/>
      <c r="C31" s="7"/>
      <c r="D31" s="7"/>
      <c r="E31" s="7"/>
      <c r="F31" s="7"/>
      <c r="G31" s="7"/>
      <c r="H31" s="7"/>
      <c r="I31" s="8"/>
    </row>
    <row r="32" spans="1:10" x14ac:dyDescent="0.2">
      <c r="A32" s="6"/>
      <c r="B32" s="7"/>
      <c r="C32" s="7"/>
      <c r="D32" s="7"/>
      <c r="E32" s="7"/>
      <c r="F32" s="7"/>
      <c r="G32" s="7"/>
      <c r="H32" s="7"/>
      <c r="I32" s="8"/>
    </row>
    <row r="33" spans="1:9" ht="16.2" x14ac:dyDescent="0.2">
      <c r="A33" s="207" t="s">
        <v>12</v>
      </c>
      <c r="B33" s="208"/>
      <c r="C33" s="234" t="str">
        <f>表紙等_署用!工事期間</f>
        <v>契約日の翌日から令和8年12月25日までの間</v>
      </c>
      <c r="D33" s="234"/>
      <c r="E33" s="234"/>
      <c r="F33" s="234"/>
      <c r="G33" s="234"/>
      <c r="H33" s="234"/>
      <c r="I33" s="8"/>
    </row>
    <row r="34" spans="1:9" ht="18.75" customHeight="1" x14ac:dyDescent="0.2">
      <c r="A34" s="6"/>
      <c r="B34" s="7"/>
      <c r="C34" s="234"/>
      <c r="D34" s="234"/>
      <c r="E34" s="234"/>
      <c r="F34" s="234"/>
      <c r="G34" s="234"/>
      <c r="H34" s="234"/>
      <c r="I34" s="8"/>
    </row>
    <row r="35" spans="1:9" x14ac:dyDescent="0.2">
      <c r="A35" s="6"/>
      <c r="B35" s="7"/>
      <c r="C35" s="7"/>
      <c r="D35" s="7"/>
      <c r="E35" s="7"/>
      <c r="F35" s="7"/>
      <c r="G35" s="7"/>
      <c r="H35" s="7"/>
      <c r="I35" s="8"/>
    </row>
    <row r="36" spans="1:9" x14ac:dyDescent="0.2">
      <c r="A36" s="6"/>
      <c r="B36" s="7"/>
      <c r="C36" s="7"/>
      <c r="D36" s="7"/>
      <c r="E36" s="7"/>
      <c r="F36" s="7"/>
      <c r="G36" s="7"/>
      <c r="H36" s="7"/>
      <c r="I36" s="8"/>
    </row>
    <row r="37" spans="1:9" ht="16.2" x14ac:dyDescent="0.2">
      <c r="A37" s="207" t="s">
        <v>147</v>
      </c>
      <c r="B37" s="208"/>
      <c r="C37" s="217" t="str">
        <f>表紙等_署用!監督員</f>
        <v>高山　航輝</v>
      </c>
      <c r="D37" s="217"/>
      <c r="E37" s="217"/>
      <c r="F37" s="217"/>
      <c r="G37" s="217"/>
      <c r="H37" s="147"/>
      <c r="I37" s="8"/>
    </row>
    <row r="38" spans="1:9" x14ac:dyDescent="0.2">
      <c r="A38" s="6"/>
      <c r="B38" s="7"/>
      <c r="C38" s="7"/>
      <c r="D38" s="7"/>
      <c r="E38" s="7"/>
      <c r="F38" s="7"/>
      <c r="G38" s="7"/>
      <c r="H38" s="7"/>
      <c r="I38" s="8"/>
    </row>
    <row r="39" spans="1:9" x14ac:dyDescent="0.2">
      <c r="A39" s="6"/>
      <c r="B39" s="7"/>
      <c r="C39" s="7"/>
      <c r="D39" s="7"/>
      <c r="E39" s="7"/>
      <c r="F39" s="7"/>
      <c r="G39" s="7"/>
      <c r="H39" s="7"/>
      <c r="I39" s="8"/>
    </row>
    <row r="40" spans="1:9" ht="16.2" x14ac:dyDescent="0.2">
      <c r="A40" s="207" t="s">
        <v>13</v>
      </c>
      <c r="B40" s="208"/>
      <c r="C40" s="217" t="str">
        <f>表紙等_署用!検査員</f>
        <v>大塚　真二</v>
      </c>
      <c r="D40" s="217"/>
      <c r="E40" s="217"/>
      <c r="F40" s="217"/>
      <c r="G40" s="217"/>
      <c r="H40" s="147"/>
      <c r="I40" s="8"/>
    </row>
    <row r="41" spans="1:9" x14ac:dyDescent="0.2">
      <c r="A41" s="6"/>
      <c r="B41" s="7"/>
      <c r="C41" s="7"/>
      <c r="D41" s="7"/>
      <c r="E41" s="7"/>
      <c r="F41" s="7"/>
      <c r="G41" s="7"/>
      <c r="H41" s="7"/>
      <c r="I41" s="8"/>
    </row>
    <row r="42" spans="1:9" ht="13.5" customHeight="1" x14ac:dyDescent="0.2">
      <c r="A42" s="6"/>
      <c r="B42" s="7"/>
      <c r="C42" s="7"/>
      <c r="D42" s="7"/>
      <c r="E42" s="7"/>
      <c r="F42" s="7"/>
      <c r="G42" s="7"/>
      <c r="H42" s="7"/>
      <c r="I42" s="8"/>
    </row>
    <row r="43" spans="1:9" ht="13.5" customHeight="1" x14ac:dyDescent="0.2">
      <c r="A43" s="6"/>
      <c r="B43" s="7"/>
      <c r="C43" s="7"/>
      <c r="D43" s="7"/>
      <c r="E43" s="7"/>
      <c r="F43" s="7"/>
      <c r="G43" s="7"/>
      <c r="H43" s="7"/>
      <c r="I43" s="8"/>
    </row>
    <row r="44" spans="1:9" ht="7.5" customHeight="1" x14ac:dyDescent="0.2">
      <c r="A44" s="6"/>
      <c r="B44" s="7"/>
      <c r="C44" s="7"/>
      <c r="D44" s="7"/>
      <c r="E44" s="7"/>
      <c r="F44" s="7"/>
      <c r="G44" s="7"/>
      <c r="H44" s="7"/>
      <c r="I44" s="8"/>
    </row>
    <row r="45" spans="1:9" x14ac:dyDescent="0.2">
      <c r="A45" s="6"/>
      <c r="B45" s="7"/>
      <c r="C45" s="7"/>
      <c r="D45" s="7"/>
      <c r="E45" s="7"/>
      <c r="F45" s="7"/>
      <c r="G45" s="7"/>
      <c r="H45" s="7"/>
      <c r="I45" s="8"/>
    </row>
    <row r="46" spans="1:9" ht="13.5" customHeight="1" x14ac:dyDescent="0.2">
      <c r="A46" s="222" t="s">
        <v>8</v>
      </c>
      <c r="B46" s="223"/>
      <c r="C46" s="223"/>
      <c r="D46" s="223"/>
      <c r="E46" s="223"/>
      <c r="F46" s="223"/>
      <c r="G46" s="223"/>
      <c r="H46" s="223"/>
      <c r="I46" s="224"/>
    </row>
    <row r="47" spans="1:9" ht="13.5" customHeight="1" x14ac:dyDescent="0.2">
      <c r="A47" s="222"/>
      <c r="B47" s="223"/>
      <c r="C47" s="223"/>
      <c r="D47" s="223"/>
      <c r="E47" s="223"/>
      <c r="F47" s="223"/>
      <c r="G47" s="223"/>
      <c r="H47" s="223"/>
      <c r="I47" s="224"/>
    </row>
    <row r="48" spans="1:9" x14ac:dyDescent="0.2">
      <c r="A48" s="6"/>
      <c r="B48" s="7"/>
      <c r="C48" s="7"/>
      <c r="D48" s="7"/>
      <c r="E48" s="7"/>
      <c r="F48" s="7"/>
      <c r="G48" s="7"/>
      <c r="H48" s="7"/>
      <c r="I48" s="8"/>
    </row>
    <row r="49" spans="1:16" x14ac:dyDescent="0.2">
      <c r="A49" s="6"/>
      <c r="B49" s="7"/>
      <c r="C49" s="7"/>
      <c r="D49" s="7"/>
      <c r="E49" s="7"/>
      <c r="F49" s="7"/>
      <c r="G49" s="7"/>
      <c r="H49" s="7"/>
      <c r="I49" s="8"/>
    </row>
    <row r="50" spans="1:16" x14ac:dyDescent="0.2">
      <c r="A50" s="6"/>
      <c r="B50" s="7"/>
      <c r="C50" s="7"/>
      <c r="D50" s="7"/>
      <c r="E50" s="7"/>
      <c r="F50" s="7"/>
      <c r="G50" s="7"/>
      <c r="H50" s="7"/>
      <c r="I50" s="8"/>
    </row>
    <row r="51" spans="1:16" x14ac:dyDescent="0.2">
      <c r="A51" s="6"/>
      <c r="B51" s="7"/>
      <c r="C51" s="7"/>
      <c r="D51" s="7"/>
      <c r="E51" s="7"/>
      <c r="F51" s="7"/>
      <c r="G51" s="7"/>
      <c r="H51" s="7"/>
      <c r="I51" s="8"/>
    </row>
    <row r="52" spans="1:16" x14ac:dyDescent="0.2">
      <c r="A52" s="6"/>
      <c r="B52" s="7"/>
      <c r="C52" s="7"/>
      <c r="D52" s="7"/>
      <c r="E52" s="7"/>
      <c r="F52" s="7"/>
      <c r="G52" s="7"/>
      <c r="H52" s="7"/>
      <c r="I52" s="8"/>
    </row>
    <row r="53" spans="1:16" x14ac:dyDescent="0.2">
      <c r="A53" s="6"/>
      <c r="B53" s="7"/>
      <c r="C53" s="7"/>
      <c r="D53" s="7"/>
      <c r="E53" s="7"/>
      <c r="F53" s="7"/>
      <c r="G53" s="7"/>
      <c r="H53" s="7"/>
      <c r="I53" s="8"/>
    </row>
    <row r="54" spans="1:16" x14ac:dyDescent="0.2">
      <c r="A54" s="10"/>
      <c r="B54" s="11"/>
      <c r="C54" s="11"/>
      <c r="D54" s="11"/>
      <c r="E54" s="11"/>
      <c r="F54" s="11"/>
      <c r="G54" s="11"/>
      <c r="H54" s="11"/>
      <c r="I54" s="12"/>
    </row>
    <row r="55" spans="1:16" ht="21.75" customHeight="1" x14ac:dyDescent="0.2">
      <c r="A55" s="13"/>
      <c r="B55" s="13"/>
      <c r="C55" s="13"/>
      <c r="D55" s="13"/>
      <c r="E55" s="13"/>
      <c r="F55" s="13"/>
      <c r="G55" s="13"/>
      <c r="H55" s="13"/>
      <c r="I55" s="13"/>
    </row>
    <row r="56" spans="1:16" ht="33" customHeight="1" x14ac:dyDescent="0.2">
      <c r="A56" s="24" t="s">
        <v>32</v>
      </c>
      <c r="B56" s="25"/>
      <c r="C56" s="25"/>
      <c r="D56" s="25"/>
      <c r="E56" s="25"/>
      <c r="F56" s="25"/>
      <c r="G56" s="25"/>
      <c r="H56" s="25"/>
      <c r="I56" s="26"/>
    </row>
    <row r="57" spans="1:16" ht="33" customHeight="1" x14ac:dyDescent="0.2">
      <c r="A57" s="209" t="s">
        <v>14</v>
      </c>
      <c r="B57" s="210"/>
      <c r="C57" s="210"/>
      <c r="D57" s="210"/>
      <c r="E57" s="210"/>
      <c r="F57" s="210"/>
      <c r="G57" s="210"/>
      <c r="H57" s="210"/>
      <c r="I57" s="211"/>
      <c r="K57" s="4"/>
      <c r="L57" s="4"/>
      <c r="M57" s="4"/>
      <c r="N57" s="4"/>
      <c r="O57" s="4"/>
      <c r="P57" s="4"/>
    </row>
    <row r="58" spans="1:16" ht="33" customHeight="1" x14ac:dyDescent="0.2">
      <c r="A58" s="225" t="str">
        <f xml:space="preserve"> 表紙等_署用!工事種別</f>
        <v>　　　 塗装工</v>
      </c>
      <c r="B58" s="226"/>
      <c r="C58" s="226"/>
      <c r="D58" s="226"/>
      <c r="E58" s="226"/>
      <c r="F58" s="226"/>
      <c r="G58" s="226"/>
      <c r="H58" s="226"/>
      <c r="I58" s="227"/>
      <c r="K58" s="4"/>
      <c r="L58" s="4"/>
      <c r="M58" s="4"/>
      <c r="N58" s="4"/>
      <c r="O58" s="4"/>
      <c r="P58" s="4"/>
    </row>
    <row r="59" spans="1:16" ht="33" customHeight="1" x14ac:dyDescent="0.2">
      <c r="A59" s="209" t="s">
        <v>33</v>
      </c>
      <c r="B59" s="210"/>
      <c r="C59" s="210"/>
      <c r="D59" s="210"/>
      <c r="E59" s="210"/>
      <c r="F59" s="210"/>
      <c r="G59" s="210"/>
      <c r="H59" s="210"/>
      <c r="I59" s="211"/>
      <c r="K59" s="4"/>
      <c r="L59" s="4"/>
      <c r="M59" s="4"/>
      <c r="N59" s="4"/>
      <c r="O59" s="4"/>
      <c r="P59" s="4"/>
    </row>
    <row r="60" spans="1:16" ht="33" customHeight="1" x14ac:dyDescent="0.2">
      <c r="A60" s="225" t="str">
        <f xml:space="preserve"> 表紙等_署用!工事内容</f>
        <v>　　　 別添のとおり</v>
      </c>
      <c r="B60" s="226"/>
      <c r="C60" s="226"/>
      <c r="D60" s="226"/>
      <c r="E60" s="226"/>
      <c r="F60" s="226"/>
      <c r="G60" s="226"/>
      <c r="H60" s="226"/>
      <c r="I60" s="227"/>
      <c r="K60" s="4"/>
      <c r="L60" s="4"/>
      <c r="M60" s="4"/>
      <c r="N60" s="4"/>
      <c r="O60" s="4"/>
      <c r="P60" s="4"/>
    </row>
    <row r="61" spans="1:16" ht="33" customHeight="1" x14ac:dyDescent="0.2">
      <c r="A61" s="209" t="s">
        <v>18</v>
      </c>
      <c r="B61" s="210"/>
      <c r="C61" s="210"/>
      <c r="D61" s="210"/>
      <c r="E61" s="210"/>
      <c r="F61" s="210"/>
      <c r="G61" s="210"/>
      <c r="H61" s="210"/>
      <c r="I61" s="211"/>
      <c r="K61" s="4"/>
      <c r="L61" s="4"/>
      <c r="M61" s="4"/>
      <c r="N61" s="4"/>
      <c r="O61" s="4"/>
      <c r="P61" s="4"/>
    </row>
    <row r="62" spans="1:16" ht="33" customHeight="1" x14ac:dyDescent="0.2">
      <c r="A62" s="225" t="str">
        <f xml:space="preserve"> 表紙等_署用!特記事項</f>
        <v>1　道路標示工事仕様書に従い、正確に施工すること。
2　交通誘導は交通規制区間内で行い、安全に配意すること。</v>
      </c>
      <c r="B62" s="226"/>
      <c r="C62" s="226"/>
      <c r="D62" s="226"/>
      <c r="E62" s="226"/>
      <c r="F62" s="226"/>
      <c r="G62" s="226"/>
      <c r="H62" s="226"/>
      <c r="I62" s="227"/>
      <c r="K62" s="4"/>
      <c r="L62" s="4"/>
      <c r="M62" s="4"/>
      <c r="N62" s="4"/>
      <c r="O62" s="4"/>
      <c r="P62" s="4"/>
    </row>
    <row r="63" spans="1:16" ht="33" customHeight="1" x14ac:dyDescent="0.2">
      <c r="A63" s="228" t="s">
        <v>9</v>
      </c>
      <c r="B63" s="229"/>
      <c r="C63" s="229"/>
      <c r="D63" s="229"/>
      <c r="E63" s="229"/>
      <c r="F63" s="229"/>
      <c r="G63" s="229"/>
      <c r="H63" s="229"/>
      <c r="I63" s="230"/>
    </row>
    <row r="64" spans="1:16" ht="33" customHeight="1" x14ac:dyDescent="0.2">
      <c r="A64" s="15" t="s">
        <v>10</v>
      </c>
      <c r="B64" s="16"/>
      <c r="C64" s="16"/>
      <c r="D64" s="16"/>
      <c r="E64" s="16"/>
      <c r="F64" s="16"/>
      <c r="G64" s="16"/>
      <c r="H64" s="16"/>
      <c r="I64" s="17"/>
    </row>
    <row r="65" spans="1:11" ht="33" customHeight="1" x14ac:dyDescent="0.2">
      <c r="A65" s="18" t="s">
        <v>26</v>
      </c>
      <c r="B65" s="16"/>
      <c r="C65" s="16"/>
      <c r="D65" s="16"/>
      <c r="E65" s="16"/>
      <c r="F65" s="16"/>
      <c r="G65" s="16"/>
      <c r="H65" s="16"/>
      <c r="I65" s="17"/>
    </row>
    <row r="66" spans="1:11" ht="33" customHeight="1" x14ac:dyDescent="0.2">
      <c r="A66" s="15" t="s">
        <v>11</v>
      </c>
      <c r="B66" s="16"/>
      <c r="C66" s="16"/>
      <c r="D66" s="16"/>
      <c r="E66" s="16"/>
      <c r="F66" s="16"/>
      <c r="G66" s="16"/>
      <c r="H66" s="16"/>
      <c r="I66" s="17"/>
    </row>
    <row r="67" spans="1:11" ht="33" customHeight="1" x14ac:dyDescent="0.2">
      <c r="A67" s="30" t="s">
        <v>27</v>
      </c>
      <c r="B67" s="31"/>
      <c r="C67" s="31"/>
      <c r="D67" s="31"/>
      <c r="E67" s="32"/>
      <c r="F67" s="16"/>
      <c r="G67" s="16"/>
      <c r="H67" s="16"/>
      <c r="I67" s="17"/>
      <c r="K67" s="19"/>
    </row>
    <row r="68" spans="1:11" ht="33" customHeight="1" x14ac:dyDescent="0.2">
      <c r="A68" s="34" t="s">
        <v>28</v>
      </c>
      <c r="B68" s="218">
        <f>表紙等_署用!工事費</f>
        <v>0</v>
      </c>
      <c r="C68" s="218"/>
      <c r="D68" s="218"/>
      <c r="E68" s="218"/>
      <c r="F68" s="16"/>
      <c r="G68" s="16"/>
      <c r="H68" s="16"/>
      <c r="I68" s="17"/>
    </row>
    <row r="69" spans="1:11" ht="33" customHeight="1" x14ac:dyDescent="0.2">
      <c r="A69" s="20"/>
      <c r="B69" s="16"/>
      <c r="C69" s="16"/>
      <c r="D69" s="16"/>
      <c r="E69" s="16"/>
      <c r="F69" s="16"/>
      <c r="G69" s="16"/>
      <c r="H69" s="16"/>
      <c r="I69" s="17"/>
    </row>
    <row r="70" spans="1:11" ht="33" customHeight="1" x14ac:dyDescent="0.2">
      <c r="A70" s="20"/>
      <c r="B70" s="16"/>
      <c r="C70" s="16"/>
      <c r="D70" s="16"/>
      <c r="E70" s="16"/>
      <c r="F70" s="16"/>
      <c r="G70" s="16"/>
      <c r="H70" s="16"/>
      <c r="I70" s="17"/>
    </row>
    <row r="71" spans="1:11" ht="33" customHeight="1" x14ac:dyDescent="0.2">
      <c r="A71" s="20"/>
      <c r="B71" s="16"/>
      <c r="C71" s="16"/>
      <c r="D71" s="16"/>
      <c r="E71" s="16"/>
      <c r="F71" s="16"/>
      <c r="G71" s="16"/>
      <c r="H71" s="16"/>
      <c r="I71" s="17"/>
    </row>
    <row r="72" spans="1:11" ht="33" customHeight="1" x14ac:dyDescent="0.2">
      <c r="A72" s="20"/>
      <c r="B72" s="16"/>
      <c r="C72" s="16"/>
      <c r="D72" s="16"/>
      <c r="E72" s="16"/>
      <c r="F72" s="16"/>
      <c r="G72" s="16"/>
      <c r="H72" s="16"/>
      <c r="I72" s="17"/>
    </row>
    <row r="73" spans="1:11" ht="33" customHeight="1" x14ac:dyDescent="0.2">
      <c r="A73" s="20"/>
      <c r="B73" s="16"/>
      <c r="C73" s="16"/>
      <c r="D73" s="16"/>
      <c r="E73" s="16"/>
      <c r="F73" s="16"/>
      <c r="G73" s="16"/>
      <c r="H73" s="16"/>
      <c r="I73" s="17"/>
    </row>
    <row r="74" spans="1:11" ht="33" customHeight="1" x14ac:dyDescent="0.2">
      <c r="A74" s="20"/>
      <c r="B74" s="16"/>
      <c r="C74" s="16"/>
      <c r="D74" s="16"/>
      <c r="E74" s="16"/>
      <c r="F74" s="16"/>
      <c r="G74" s="16"/>
      <c r="H74" s="16"/>
      <c r="I74" s="17"/>
    </row>
    <row r="75" spans="1:11" ht="33" customHeight="1" x14ac:dyDescent="0.2">
      <c r="A75" s="20"/>
      <c r="B75" s="16"/>
      <c r="C75" s="16"/>
      <c r="D75" s="16"/>
      <c r="E75" s="16"/>
      <c r="F75" s="16"/>
      <c r="G75" s="16"/>
      <c r="H75" s="16"/>
      <c r="I75" s="17"/>
    </row>
    <row r="76" spans="1:11" ht="33" customHeight="1" x14ac:dyDescent="0.2">
      <c r="A76" s="20"/>
      <c r="B76" s="16"/>
      <c r="C76" s="16"/>
      <c r="D76" s="16"/>
      <c r="E76" s="16"/>
      <c r="F76" s="16"/>
      <c r="G76" s="16"/>
      <c r="H76" s="16"/>
      <c r="I76" s="17"/>
    </row>
    <row r="77" spans="1:11" ht="33" customHeight="1" x14ac:dyDescent="0.2">
      <c r="A77" s="20"/>
      <c r="B77" s="16"/>
      <c r="C77" s="16"/>
      <c r="D77" s="16"/>
      <c r="E77" s="16"/>
      <c r="F77" s="16"/>
      <c r="G77" s="16"/>
      <c r="H77" s="16"/>
      <c r="I77" s="17"/>
    </row>
    <row r="78" spans="1:11" ht="33" customHeight="1" x14ac:dyDescent="0.2">
      <c r="A78" s="21"/>
      <c r="B78" s="22"/>
      <c r="C78" s="22"/>
      <c r="D78" s="22"/>
      <c r="E78" s="22"/>
      <c r="F78" s="22"/>
      <c r="G78" s="22"/>
      <c r="H78" s="22"/>
      <c r="I78" s="23"/>
    </row>
    <row r="79" spans="1:11" x14ac:dyDescent="0.2">
      <c r="A79" s="13"/>
      <c r="B79" s="13"/>
      <c r="C79" s="13"/>
      <c r="D79" s="13"/>
      <c r="E79" s="13"/>
      <c r="F79" s="13"/>
      <c r="G79" s="13"/>
      <c r="H79" s="13"/>
      <c r="I79" s="13"/>
    </row>
  </sheetData>
  <mergeCells count="22">
    <mergeCell ref="C22:H25"/>
    <mergeCell ref="A46:I47"/>
    <mergeCell ref="A33:B33"/>
    <mergeCell ref="A37:B37"/>
    <mergeCell ref="C28:H29"/>
    <mergeCell ref="C33:H34"/>
    <mergeCell ref="H2:I2"/>
    <mergeCell ref="H3:I3"/>
    <mergeCell ref="A12:I13"/>
    <mergeCell ref="A62:I62"/>
    <mergeCell ref="B68:E68"/>
    <mergeCell ref="A63:I63"/>
    <mergeCell ref="A59:I59"/>
    <mergeCell ref="A61:I61"/>
    <mergeCell ref="A60:I60"/>
    <mergeCell ref="A58:I58"/>
    <mergeCell ref="A40:B40"/>
    <mergeCell ref="C40:G40"/>
    <mergeCell ref="A22:B22"/>
    <mergeCell ref="A57:I57"/>
    <mergeCell ref="A28:B28"/>
    <mergeCell ref="C37:G37"/>
  </mergeCells>
  <phoneticPr fontId="2"/>
  <pageMargins left="1.1023622047244095" right="0.6692913385826772" top="0.82677165354330717" bottom="0.59055118110236227" header="0.51181102362204722" footer="0.51181102362204722"/>
  <pageSetup paperSize="9" fitToHeight="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44"/>
  <sheetViews>
    <sheetView showZeros="0" view="pageBreakPreview" zoomScaleNormal="100" zoomScaleSheetLayoutView="100" workbookViewId="0">
      <selection activeCell="K50" sqref="K50"/>
    </sheetView>
  </sheetViews>
  <sheetFormatPr defaultColWidth="9" defaultRowHeight="10.8" x14ac:dyDescent="0.15"/>
  <cols>
    <col min="1" max="1" width="34.109375" style="74" customWidth="1"/>
    <col min="2" max="2" width="8.77734375" style="75" hidden="1" customWidth="1"/>
    <col min="3" max="3" width="12.21875" style="74" hidden="1" customWidth="1"/>
    <col min="4" max="4" width="14.77734375" style="76" customWidth="1"/>
    <col min="5" max="6" width="8.6640625" style="77" customWidth="1"/>
    <col min="7" max="7" width="9.21875" style="73" customWidth="1"/>
    <col min="8" max="8" width="14.44140625" style="73" customWidth="1"/>
    <col min="9" max="9" width="10.77734375" style="73" hidden="1" customWidth="1"/>
    <col min="10" max="10" width="12.88671875" style="41" customWidth="1"/>
    <col min="11" max="11" width="17" style="60" customWidth="1"/>
    <col min="12" max="12" width="7.44140625" style="41" customWidth="1"/>
    <col min="13" max="13" width="9.6640625" style="60" customWidth="1"/>
    <col min="14" max="14" width="17.33203125" style="41" bestFit="1" customWidth="1"/>
    <col min="15" max="15" width="10.33203125" style="41" bestFit="1" customWidth="1"/>
    <col min="16" max="16" width="9.44140625" style="41" bestFit="1" customWidth="1"/>
    <col min="17" max="17" width="12.6640625" style="41" bestFit="1" customWidth="1"/>
    <col min="18" max="18" width="13.44140625" style="41" customWidth="1"/>
    <col min="19" max="16384" width="9" style="41"/>
  </cols>
  <sheetData>
    <row r="1" spans="1:21" ht="33.75" customHeight="1" x14ac:dyDescent="0.15">
      <c r="A1" s="241" t="s">
        <v>78</v>
      </c>
      <c r="B1" s="241"/>
      <c r="C1" s="241"/>
      <c r="D1" s="241"/>
      <c r="E1" s="241"/>
      <c r="F1" s="241"/>
      <c r="G1" s="241"/>
      <c r="H1" s="241"/>
      <c r="I1" s="241"/>
      <c r="J1" s="39"/>
      <c r="K1" s="39"/>
      <c r="L1" s="39"/>
      <c r="M1" s="39"/>
      <c r="N1" s="40"/>
      <c r="O1" s="40"/>
    </row>
    <row r="2" spans="1:21" ht="13.2" x14ac:dyDescent="0.15">
      <c r="A2" s="42"/>
      <c r="B2" s="43"/>
      <c r="C2" s="43"/>
      <c r="D2" s="43"/>
      <c r="E2" s="44"/>
      <c r="F2" s="44"/>
      <c r="G2" s="38"/>
      <c r="H2" s="38" t="str">
        <f>"("&amp;表紙等_署用!H1&amp;")"</f>
        <v>(№ 8-17)</v>
      </c>
      <c r="I2" s="38"/>
      <c r="J2" s="45"/>
      <c r="K2" s="45"/>
      <c r="L2" s="45"/>
      <c r="M2" s="45"/>
      <c r="N2" s="40"/>
      <c r="O2" s="46"/>
    </row>
    <row r="3" spans="1:21" ht="13.2" x14ac:dyDescent="0.15">
      <c r="A3" s="42"/>
      <c r="B3" s="47"/>
      <c r="C3" s="47"/>
      <c r="D3" s="47"/>
      <c r="E3" s="44"/>
      <c r="F3" s="44"/>
      <c r="G3" s="48"/>
      <c r="H3" s="48" t="s">
        <v>79</v>
      </c>
      <c r="I3" s="48"/>
      <c r="J3" s="45"/>
      <c r="K3" s="45"/>
      <c r="L3" s="45"/>
      <c r="M3" s="45"/>
      <c r="N3" s="40"/>
      <c r="O3" s="46"/>
    </row>
    <row r="4" spans="1:21" ht="4.5" customHeight="1" thickBot="1" x14ac:dyDescent="0.2">
      <c r="A4" s="49"/>
      <c r="B4" s="50"/>
      <c r="C4" s="49"/>
      <c r="D4" s="50"/>
      <c r="E4" s="51"/>
      <c r="F4" s="51"/>
      <c r="G4" s="52"/>
      <c r="H4" s="53"/>
      <c r="I4" s="53"/>
      <c r="J4" s="45"/>
      <c r="K4" s="45"/>
      <c r="L4" s="45"/>
      <c r="M4" s="45"/>
      <c r="N4" s="40"/>
      <c r="O4" s="46"/>
    </row>
    <row r="5" spans="1:21" ht="16.5" customHeight="1" thickBot="1" x14ac:dyDescent="0.2">
      <c r="A5" s="54" t="s">
        <v>35</v>
      </c>
      <c r="B5" s="55" t="s">
        <v>36</v>
      </c>
      <c r="C5" s="56" t="s">
        <v>37</v>
      </c>
      <c r="D5" s="55" t="s">
        <v>38</v>
      </c>
      <c r="E5" s="57" t="s">
        <v>39</v>
      </c>
      <c r="F5" s="57" t="s">
        <v>40</v>
      </c>
      <c r="G5" s="58" t="s">
        <v>41</v>
      </c>
      <c r="H5" s="59" t="s">
        <v>42</v>
      </c>
      <c r="I5" s="131" t="s">
        <v>43</v>
      </c>
    </row>
    <row r="6" spans="1:21" s="66" customFormat="1" ht="12.75" customHeight="1" x14ac:dyDescent="0.2">
      <c r="A6" s="61" t="s">
        <v>156</v>
      </c>
      <c r="B6" s="62">
        <v>45</v>
      </c>
      <c r="C6" s="63"/>
      <c r="D6" s="64" t="s">
        <v>157</v>
      </c>
      <c r="E6" s="194">
        <v>2690.2</v>
      </c>
      <c r="F6" s="175" t="s">
        <v>158</v>
      </c>
      <c r="G6" s="176"/>
      <c r="H6" s="177"/>
      <c r="I6" s="65"/>
    </row>
    <row r="7" spans="1:21" s="66" customFormat="1" ht="12.75" customHeight="1" x14ac:dyDescent="0.2">
      <c r="A7" s="61" t="s">
        <v>159</v>
      </c>
      <c r="B7" s="62">
        <v>30</v>
      </c>
      <c r="C7" s="63"/>
      <c r="D7" s="64" t="s">
        <v>157</v>
      </c>
      <c r="E7" s="194">
        <v>53.9</v>
      </c>
      <c r="F7" s="71" t="s">
        <v>158</v>
      </c>
      <c r="G7" s="176"/>
      <c r="H7" s="177"/>
      <c r="I7" s="134" t="str">
        <f>IF(SUM(H7:H7)=0,"",SUM(H7:H7))</f>
        <v/>
      </c>
    </row>
    <row r="8" spans="1:21" s="66" customFormat="1" ht="12.75" customHeight="1" x14ac:dyDescent="0.2">
      <c r="A8" s="61" t="s">
        <v>160</v>
      </c>
      <c r="B8" s="62">
        <v>15</v>
      </c>
      <c r="C8" s="63"/>
      <c r="D8" s="64" t="s">
        <v>157</v>
      </c>
      <c r="E8" s="194">
        <v>319.45</v>
      </c>
      <c r="F8" s="71" t="s">
        <v>158</v>
      </c>
      <c r="G8" s="176"/>
      <c r="H8" s="177"/>
      <c r="I8" s="134" t="str">
        <f t="shared" ref="I8:I10" si="0">IF(SUM(H8:H8)=0,"",SUM(H8:H8))</f>
        <v/>
      </c>
    </row>
    <row r="9" spans="1:21" s="66" customFormat="1" ht="12.75" customHeight="1" x14ac:dyDescent="0.2">
      <c r="A9" s="61"/>
      <c r="B9" s="62"/>
      <c r="C9" s="63"/>
      <c r="D9" s="64" t="s">
        <v>161</v>
      </c>
      <c r="E9" s="194">
        <v>511</v>
      </c>
      <c r="F9" s="71" t="s">
        <v>158</v>
      </c>
      <c r="G9" s="176"/>
      <c r="H9" s="177"/>
      <c r="I9" s="134" t="str">
        <f t="shared" si="0"/>
        <v/>
      </c>
    </row>
    <row r="10" spans="1:21" s="66" customFormat="1" ht="12.75" customHeight="1" x14ac:dyDescent="0.2">
      <c r="A10" s="61" t="s">
        <v>162</v>
      </c>
      <c r="B10" s="62"/>
      <c r="C10" s="63"/>
      <c r="D10" s="64" t="s">
        <v>157</v>
      </c>
      <c r="E10" s="194">
        <v>1258</v>
      </c>
      <c r="F10" s="71" t="s">
        <v>158</v>
      </c>
      <c r="G10" s="176"/>
      <c r="H10" s="177"/>
      <c r="I10" s="134" t="str">
        <f t="shared" si="0"/>
        <v/>
      </c>
    </row>
    <row r="11" spans="1:21" s="66" customFormat="1" ht="12.75" customHeight="1" thickBot="1" x14ac:dyDescent="0.25">
      <c r="A11" s="67" t="s">
        <v>163</v>
      </c>
      <c r="B11" s="68"/>
      <c r="C11" s="69"/>
      <c r="D11" s="69"/>
      <c r="E11" s="195">
        <v>2141.8000000000002</v>
      </c>
      <c r="F11" s="178" t="s">
        <v>158</v>
      </c>
      <c r="G11" s="179"/>
      <c r="H11" s="180"/>
      <c r="I11" s="134"/>
      <c r="J11"/>
      <c r="K11"/>
      <c r="L11"/>
      <c r="M11"/>
      <c r="N11"/>
      <c r="O11"/>
      <c r="P11"/>
      <c r="Q11"/>
      <c r="R11"/>
      <c r="S11"/>
      <c r="T11"/>
      <c r="U11"/>
    </row>
    <row r="12" spans="1:21" s="70" customFormat="1" ht="14.25" customHeight="1" thickBot="1" x14ac:dyDescent="0.25">
      <c r="A12" s="239" t="s">
        <v>44</v>
      </c>
      <c r="B12" s="240"/>
      <c r="C12" s="240"/>
      <c r="D12" s="240"/>
      <c r="E12" s="240"/>
      <c r="F12" s="240"/>
      <c r="G12" s="240"/>
      <c r="H12" s="186">
        <f>ROUNDUP(SUM(H6:H11),0)</f>
        <v>0</v>
      </c>
      <c r="I12" s="135">
        <f>SUM(I7:I11)</f>
        <v>0</v>
      </c>
      <c r="J12"/>
      <c r="K12"/>
      <c r="L12"/>
      <c r="M12"/>
      <c r="N12"/>
      <c r="O12"/>
      <c r="P12"/>
      <c r="Q12"/>
      <c r="R12"/>
      <c r="S12"/>
      <c r="T12"/>
      <c r="U12"/>
    </row>
    <row r="13" spans="1:21" s="70" customFormat="1" ht="13.2" x14ac:dyDescent="0.2">
      <c r="A13" s="242" t="s">
        <v>145</v>
      </c>
      <c r="B13" s="71"/>
      <c r="C13" s="71"/>
      <c r="D13" s="154" t="s">
        <v>45</v>
      </c>
      <c r="E13" s="188"/>
      <c r="F13" s="71" t="s">
        <v>46</v>
      </c>
      <c r="G13" s="190"/>
      <c r="H13" s="187">
        <f>E13*G13</f>
        <v>0</v>
      </c>
      <c r="I13" s="136"/>
      <c r="J13"/>
      <c r="K13"/>
      <c r="L13"/>
      <c r="M13"/>
      <c r="N13"/>
      <c r="O13"/>
      <c r="P13"/>
      <c r="Q13"/>
      <c r="R13"/>
      <c r="S13"/>
      <c r="T13"/>
      <c r="U13"/>
    </row>
    <row r="14" spans="1:21" s="70" customFormat="1" ht="13.2" x14ac:dyDescent="0.2">
      <c r="A14" s="243"/>
      <c r="B14" s="71"/>
      <c r="C14" s="71"/>
      <c r="D14" s="154" t="s">
        <v>47</v>
      </c>
      <c r="E14" s="188"/>
      <c r="F14" s="71" t="s">
        <v>46</v>
      </c>
      <c r="G14" s="190"/>
      <c r="H14" s="187"/>
      <c r="I14" s="136"/>
      <c r="J14"/>
      <c r="K14"/>
      <c r="L14"/>
      <c r="M14"/>
      <c r="N14"/>
      <c r="O14"/>
      <c r="P14"/>
      <c r="Q14"/>
      <c r="R14"/>
      <c r="S14"/>
      <c r="T14"/>
      <c r="U14"/>
    </row>
    <row r="15" spans="1:21" s="70" customFormat="1" ht="13.2" x14ac:dyDescent="0.2">
      <c r="A15" s="243"/>
      <c r="B15" s="71"/>
      <c r="C15" s="71"/>
      <c r="D15" s="154" t="s">
        <v>110</v>
      </c>
      <c r="E15" s="188">
        <v>36</v>
      </c>
      <c r="F15" s="71" t="s">
        <v>46</v>
      </c>
      <c r="G15" s="190"/>
      <c r="H15" s="187"/>
      <c r="I15" s="136"/>
      <c r="J15"/>
      <c r="K15"/>
      <c r="L15"/>
      <c r="M15"/>
      <c r="N15"/>
      <c r="O15"/>
      <c r="P15"/>
      <c r="Q15"/>
      <c r="R15"/>
      <c r="S15"/>
      <c r="T15"/>
      <c r="U15"/>
    </row>
    <row r="16" spans="1:21" s="70" customFormat="1" ht="13.8" thickBot="1" x14ac:dyDescent="0.25">
      <c r="A16" s="244"/>
      <c r="B16" s="71"/>
      <c r="C16" s="71"/>
      <c r="D16" s="155" t="s">
        <v>48</v>
      </c>
      <c r="E16" s="189"/>
      <c r="F16" s="71" t="s">
        <v>46</v>
      </c>
      <c r="G16" s="190"/>
      <c r="H16" s="187"/>
      <c r="I16" s="136"/>
      <c r="J16"/>
      <c r="K16"/>
      <c r="L16"/>
      <c r="M16"/>
      <c r="N16"/>
      <c r="O16"/>
      <c r="P16"/>
      <c r="Q16"/>
      <c r="R16"/>
      <c r="S16"/>
      <c r="T16"/>
      <c r="U16"/>
    </row>
    <row r="17" spans="1:21" s="70" customFormat="1" ht="14.25" customHeight="1" thickBot="1" x14ac:dyDescent="0.25">
      <c r="A17" s="239" t="s">
        <v>44</v>
      </c>
      <c r="B17" s="240"/>
      <c r="C17" s="240"/>
      <c r="D17" s="240"/>
      <c r="E17" s="240"/>
      <c r="F17" s="240"/>
      <c r="G17" s="240"/>
      <c r="H17" s="186">
        <f>SUM(H13:H16)</f>
        <v>0</v>
      </c>
      <c r="I17" s="137">
        <f>SUM(H13:H16)</f>
        <v>0</v>
      </c>
      <c r="J17"/>
      <c r="K17"/>
      <c r="L17"/>
      <c r="M17"/>
      <c r="N17"/>
      <c r="O17"/>
      <c r="P17"/>
      <c r="Q17"/>
      <c r="R17"/>
      <c r="S17"/>
      <c r="T17"/>
      <c r="U17"/>
    </row>
    <row r="18" spans="1:21" ht="11.4" customHeight="1" x14ac:dyDescent="0.2">
      <c r="A18" s="247"/>
      <c r="B18" s="249" t="s">
        <v>49</v>
      </c>
      <c r="C18" s="249"/>
      <c r="D18" s="249"/>
      <c r="E18" s="249"/>
      <c r="F18" s="249"/>
      <c r="G18" s="249"/>
      <c r="H18" s="191">
        <f>ROUNDDOWN((H12+H17)*M18/100,-3)</f>
        <v>0</v>
      </c>
      <c r="J18"/>
      <c r="K18"/>
      <c r="L18"/>
      <c r="M18"/>
      <c r="N18"/>
      <c r="O18"/>
      <c r="P18"/>
      <c r="Q18"/>
      <c r="R18"/>
      <c r="S18"/>
      <c r="T18"/>
      <c r="U18"/>
    </row>
    <row r="19" spans="1:21" ht="11.4" customHeight="1" x14ac:dyDescent="0.2">
      <c r="A19" s="247"/>
      <c r="B19" s="249" t="s">
        <v>50</v>
      </c>
      <c r="C19" s="249"/>
      <c r="D19" s="249"/>
      <c r="E19" s="249"/>
      <c r="F19" s="249"/>
      <c r="G19" s="249"/>
      <c r="H19" s="191">
        <f>ROUNDDOWN((H12+H18+H17)*$M19/100,-3)</f>
        <v>0</v>
      </c>
      <c r="J19"/>
      <c r="K19"/>
      <c r="L19"/>
      <c r="M19"/>
      <c r="N19"/>
      <c r="O19"/>
      <c r="P19"/>
      <c r="Q19"/>
      <c r="R19"/>
      <c r="S19"/>
      <c r="T19"/>
      <c r="U19"/>
    </row>
    <row r="20" spans="1:21" ht="11.4" customHeight="1" thickBot="1" x14ac:dyDescent="0.25">
      <c r="A20" s="248"/>
      <c r="B20" s="250" t="s">
        <v>51</v>
      </c>
      <c r="C20" s="250"/>
      <c r="D20" s="250"/>
      <c r="E20" s="250"/>
      <c r="F20" s="250"/>
      <c r="G20" s="250"/>
      <c r="H20" s="192">
        <f>J20-M21</f>
        <v>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 ht="11.4" customHeight="1" x14ac:dyDescent="0.2">
      <c r="A21" s="245" t="s">
        <v>52</v>
      </c>
      <c r="B21" s="246"/>
      <c r="C21" s="246"/>
      <c r="D21" s="246"/>
      <c r="E21" s="246"/>
      <c r="F21" s="246"/>
      <c r="G21" s="246"/>
      <c r="H21" s="193">
        <f>SUM(H12,H17:H20)</f>
        <v>0</v>
      </c>
      <c r="J21"/>
      <c r="K21"/>
      <c r="L21"/>
      <c r="M21"/>
      <c r="N21"/>
      <c r="O21"/>
      <c r="P21"/>
      <c r="Q21"/>
      <c r="R21"/>
      <c r="S21"/>
      <c r="T21"/>
      <c r="U21"/>
    </row>
    <row r="22" spans="1:21" ht="11.4" customHeight="1" x14ac:dyDescent="0.2">
      <c r="A22" s="251" t="s">
        <v>53</v>
      </c>
      <c r="B22" s="252"/>
      <c r="C22" s="252"/>
      <c r="D22" s="252"/>
      <c r="E22" s="252"/>
      <c r="F22" s="252"/>
      <c r="G22" s="252"/>
      <c r="H22" s="191">
        <f>H21*0.1</f>
        <v>0</v>
      </c>
      <c r="J22"/>
      <c r="K22"/>
      <c r="L22"/>
      <c r="M22"/>
      <c r="N22"/>
      <c r="O22"/>
      <c r="P22"/>
      <c r="Q22"/>
      <c r="R22"/>
      <c r="S22"/>
      <c r="T22"/>
      <c r="U22"/>
    </row>
    <row r="23" spans="1:21" ht="21" customHeight="1" thickBot="1" x14ac:dyDescent="0.25">
      <c r="A23" s="237" t="s">
        <v>54</v>
      </c>
      <c r="B23" s="238"/>
      <c r="C23" s="238"/>
      <c r="D23" s="238"/>
      <c r="E23" s="238"/>
      <c r="F23" s="238"/>
      <c r="G23" s="238"/>
      <c r="H23" s="192">
        <f>SUM(H21:H22)</f>
        <v>0</v>
      </c>
      <c r="J23"/>
      <c r="K23"/>
      <c r="L23"/>
      <c r="M23"/>
      <c r="N23"/>
      <c r="O23"/>
      <c r="P23"/>
      <c r="Q23"/>
      <c r="R23"/>
      <c r="S23"/>
      <c r="T23"/>
      <c r="U23"/>
    </row>
    <row r="24" spans="1:21" ht="16.5" customHeight="1" x14ac:dyDescent="0.2">
      <c r="H24" s="78"/>
      <c r="J24"/>
      <c r="K24"/>
      <c r="L24"/>
      <c r="M24"/>
      <c r="N24"/>
      <c r="O24"/>
      <c r="P24"/>
      <c r="Q24"/>
      <c r="R24"/>
      <c r="S24"/>
      <c r="T24"/>
      <c r="U24"/>
    </row>
    <row r="25" spans="1:21" ht="11.4" customHeight="1" x14ac:dyDescent="0.2">
      <c r="J25"/>
      <c r="K25"/>
      <c r="L25"/>
      <c r="M25"/>
      <c r="N25"/>
      <c r="O25"/>
      <c r="P25"/>
      <c r="Q25"/>
      <c r="R25"/>
      <c r="S25"/>
      <c r="T25"/>
      <c r="U25"/>
    </row>
    <row r="26" spans="1:21" s="74" customFormat="1" ht="11.4" customHeight="1" x14ac:dyDescent="0.2">
      <c r="B26" s="75"/>
      <c r="D26" s="76"/>
      <c r="E26" s="77"/>
      <c r="F26" s="77"/>
      <c r="G26" s="73"/>
      <c r="H26" s="73"/>
      <c r="I26" s="73"/>
      <c r="J26"/>
      <c r="K26"/>
      <c r="L26"/>
      <c r="M26"/>
      <c r="N26"/>
      <c r="O26"/>
      <c r="P26"/>
      <c r="Q26"/>
      <c r="R26"/>
      <c r="S26"/>
      <c r="T26"/>
      <c r="U26"/>
    </row>
    <row r="27" spans="1:21" ht="13.2" x14ac:dyDescent="0.2">
      <c r="J27"/>
      <c r="K27"/>
      <c r="L27"/>
      <c r="M27"/>
      <c r="N27"/>
      <c r="O27"/>
      <c r="P27"/>
      <c r="Q27"/>
      <c r="R27"/>
      <c r="S27"/>
      <c r="T27"/>
      <c r="U27"/>
    </row>
    <row r="28" spans="1:21" ht="13.2" x14ac:dyDescent="0.2">
      <c r="J28"/>
      <c r="K28"/>
      <c r="L28"/>
      <c r="M28"/>
      <c r="N28"/>
      <c r="O28"/>
      <c r="P28"/>
      <c r="Q28"/>
      <c r="R28"/>
      <c r="S28"/>
      <c r="T28"/>
      <c r="U28"/>
    </row>
    <row r="29" spans="1:21" ht="13.2" x14ac:dyDescent="0.2">
      <c r="J29"/>
      <c r="K29"/>
      <c r="L29"/>
      <c r="M29"/>
      <c r="N29"/>
      <c r="O29"/>
      <c r="P29"/>
      <c r="Q29"/>
      <c r="R29"/>
      <c r="S29"/>
      <c r="T29"/>
      <c r="U29"/>
    </row>
    <row r="30" spans="1:21" ht="13.2" x14ac:dyDescent="0.2">
      <c r="J30"/>
      <c r="K30"/>
      <c r="L30"/>
      <c r="M30"/>
      <c r="N30"/>
      <c r="O30"/>
      <c r="P30"/>
      <c r="Q30"/>
      <c r="R30"/>
      <c r="S30"/>
      <c r="T30"/>
      <c r="U30"/>
    </row>
    <row r="31" spans="1:21" ht="13.2" x14ac:dyDescent="0.2">
      <c r="J31"/>
      <c r="K31"/>
      <c r="L31"/>
      <c r="M31"/>
      <c r="N31"/>
      <c r="O31"/>
      <c r="P31"/>
      <c r="Q31"/>
      <c r="R31"/>
      <c r="S31"/>
      <c r="T31"/>
      <c r="U31"/>
    </row>
    <row r="32" spans="1:21" ht="13.2" x14ac:dyDescent="0.2">
      <c r="J32"/>
      <c r="K32"/>
      <c r="L32"/>
      <c r="M32"/>
      <c r="N32"/>
      <c r="O32"/>
      <c r="P32"/>
      <c r="Q32"/>
      <c r="R32"/>
      <c r="S32"/>
      <c r="T32"/>
      <c r="U32"/>
    </row>
    <row r="33" spans="10:21" ht="13.2" x14ac:dyDescent="0.2">
      <c r="J33"/>
      <c r="K33"/>
      <c r="L33"/>
      <c r="M33"/>
      <c r="N33"/>
      <c r="O33"/>
      <c r="P33"/>
      <c r="Q33"/>
      <c r="R33"/>
      <c r="S33"/>
      <c r="T33"/>
      <c r="U33"/>
    </row>
    <row r="34" spans="10:21" ht="13.2" x14ac:dyDescent="0.2">
      <c r="J34"/>
      <c r="K34"/>
      <c r="L34"/>
      <c r="M34"/>
      <c r="N34"/>
      <c r="O34"/>
      <c r="P34"/>
      <c r="Q34"/>
      <c r="R34"/>
      <c r="S34"/>
      <c r="T34"/>
      <c r="U34"/>
    </row>
    <row r="35" spans="10:21" ht="13.2" x14ac:dyDescent="0.2">
      <c r="J35"/>
      <c r="K35"/>
      <c r="L35"/>
      <c r="M35"/>
      <c r="N35"/>
      <c r="O35"/>
      <c r="P35"/>
      <c r="Q35"/>
      <c r="R35"/>
      <c r="S35"/>
      <c r="T35"/>
      <c r="U35"/>
    </row>
    <row r="36" spans="10:21" ht="13.2" x14ac:dyDescent="0.2">
      <c r="J36"/>
      <c r="K36"/>
      <c r="L36"/>
      <c r="M36"/>
      <c r="N36"/>
      <c r="O36"/>
      <c r="P36"/>
      <c r="Q36"/>
      <c r="R36"/>
      <c r="S36"/>
      <c r="T36"/>
      <c r="U36"/>
    </row>
    <row r="37" spans="10:21" ht="13.2" x14ac:dyDescent="0.2">
      <c r="J37"/>
      <c r="K37"/>
      <c r="L37"/>
      <c r="M37"/>
      <c r="N37"/>
      <c r="O37"/>
      <c r="P37"/>
      <c r="Q37"/>
      <c r="R37"/>
      <c r="S37"/>
      <c r="T37"/>
      <c r="U37"/>
    </row>
    <row r="38" spans="10:21" ht="13.2" x14ac:dyDescent="0.2">
      <c r="J38"/>
      <c r="K38"/>
      <c r="L38"/>
      <c r="M38"/>
      <c r="N38"/>
      <c r="O38"/>
      <c r="P38"/>
      <c r="Q38"/>
      <c r="R38"/>
      <c r="S38"/>
      <c r="T38"/>
      <c r="U38"/>
    </row>
    <row r="39" spans="10:21" ht="13.2" x14ac:dyDescent="0.2">
      <c r="J39"/>
      <c r="K39"/>
      <c r="L39"/>
      <c r="M39"/>
      <c r="N39"/>
      <c r="O39"/>
      <c r="P39"/>
      <c r="Q39"/>
      <c r="R39"/>
      <c r="S39"/>
      <c r="T39"/>
      <c r="U39"/>
    </row>
    <row r="40" spans="10:21" ht="13.2" x14ac:dyDescent="0.2">
      <c r="J40"/>
      <c r="K40"/>
      <c r="L40"/>
      <c r="M40"/>
      <c r="N40"/>
      <c r="O40"/>
      <c r="P40"/>
      <c r="Q40"/>
      <c r="R40"/>
      <c r="S40"/>
      <c r="T40"/>
      <c r="U40"/>
    </row>
    <row r="41" spans="10:21" ht="13.2" x14ac:dyDescent="0.2">
      <c r="J41"/>
      <c r="K41"/>
      <c r="L41"/>
      <c r="M41"/>
      <c r="N41"/>
      <c r="O41"/>
      <c r="P41"/>
      <c r="Q41"/>
      <c r="R41"/>
      <c r="S41"/>
      <c r="T41"/>
      <c r="U41"/>
    </row>
    <row r="42" spans="10:21" ht="13.2" x14ac:dyDescent="0.2">
      <c r="J42"/>
      <c r="K42"/>
      <c r="L42"/>
      <c r="M42"/>
      <c r="N42"/>
      <c r="O42"/>
      <c r="P42"/>
      <c r="Q42"/>
      <c r="R42"/>
      <c r="S42"/>
      <c r="T42"/>
      <c r="U42"/>
    </row>
    <row r="43" spans="10:21" ht="13.2" x14ac:dyDescent="0.2">
      <c r="J43"/>
      <c r="K43"/>
      <c r="L43"/>
      <c r="M43"/>
      <c r="N43"/>
      <c r="O43"/>
      <c r="P43"/>
      <c r="Q43"/>
      <c r="R43"/>
      <c r="S43"/>
      <c r="T43"/>
      <c r="U43"/>
    </row>
    <row r="44" spans="10:21" ht="13.2" x14ac:dyDescent="0.2">
      <c r="J44"/>
      <c r="K44"/>
      <c r="L44"/>
      <c r="M44"/>
      <c r="N44"/>
      <c r="O44"/>
      <c r="P44"/>
      <c r="Q44"/>
      <c r="R44"/>
      <c r="S44"/>
      <c r="T44"/>
      <c r="U44"/>
    </row>
  </sheetData>
  <mergeCells count="11">
    <mergeCell ref="A23:G23"/>
    <mergeCell ref="A17:G17"/>
    <mergeCell ref="A1:I1"/>
    <mergeCell ref="A12:G12"/>
    <mergeCell ref="A13:A16"/>
    <mergeCell ref="A21:G21"/>
    <mergeCell ref="A18:A20"/>
    <mergeCell ref="B18:G18"/>
    <mergeCell ref="B19:G19"/>
    <mergeCell ref="B20:G20"/>
    <mergeCell ref="A22:G22"/>
  </mergeCells>
  <phoneticPr fontId="2"/>
  <pageMargins left="0.75" right="0.75" top="1" bottom="1" header="0.51200000000000001" footer="0.51200000000000001"/>
  <pageSetup paperSize="9" scale="97" fitToHeight="0" orientation="portrait" r:id="rId1"/>
  <headerFooter alignWithMargins="0"/>
  <colBreaks count="1" manualBreakCount="1">
    <brk id="8" max="3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B48"/>
  <sheetViews>
    <sheetView showZeros="0" view="pageBreakPreview" zoomScaleNormal="100" workbookViewId="0">
      <selection activeCell="BT7" sqref="BT7"/>
    </sheetView>
  </sheetViews>
  <sheetFormatPr defaultColWidth="9" defaultRowHeight="10.8" x14ac:dyDescent="0.15"/>
  <cols>
    <col min="1" max="1" width="27.6640625" style="74" customWidth="1"/>
    <col min="2" max="2" width="7.44140625" style="75" hidden="1" customWidth="1"/>
    <col min="3" max="3" width="20.6640625" style="76" hidden="1" customWidth="1"/>
    <col min="4" max="4" width="11.77734375" style="74" hidden="1" customWidth="1"/>
    <col min="5" max="5" width="9.6640625" style="76" customWidth="1"/>
    <col min="6" max="11" width="5.77734375" style="81" customWidth="1"/>
    <col min="12" max="67" width="5.77734375" style="81" hidden="1" customWidth="1"/>
    <col min="68" max="68" width="5.77734375" style="81" customWidth="1"/>
    <col min="69" max="69" width="7.44140625" style="81" customWidth="1"/>
    <col min="70" max="70" width="8.77734375" style="74" customWidth="1"/>
    <col min="71" max="71" width="7" style="74" customWidth="1"/>
    <col min="72" max="72" width="35.88671875" style="73" bestFit="1" customWidth="1"/>
    <col min="73" max="73" width="7.44140625" style="74" customWidth="1"/>
    <col min="74" max="74" width="9.6640625" style="73" customWidth="1"/>
    <col min="75" max="75" width="5.6640625" style="74" customWidth="1"/>
    <col min="76" max="76" width="3.6640625" style="74" customWidth="1"/>
    <col min="77" max="77" width="5.6640625" style="74" customWidth="1"/>
    <col min="78" max="78" width="9.6640625" style="74" customWidth="1"/>
    <col min="79" max="79" width="13.44140625" style="74" customWidth="1"/>
    <col min="80" max="16384" width="9" style="74"/>
  </cols>
  <sheetData>
    <row r="1" spans="1:80" s="41" customFormat="1" ht="33.75" customHeight="1" x14ac:dyDescent="0.15">
      <c r="A1" s="241" t="s">
        <v>55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241"/>
      <c r="AD1" s="241"/>
      <c r="AE1" s="241"/>
      <c r="AF1" s="241"/>
      <c r="AG1" s="241"/>
      <c r="AH1" s="241"/>
      <c r="AI1" s="241"/>
      <c r="AJ1" s="241"/>
      <c r="AK1" s="241"/>
      <c r="AL1" s="241"/>
      <c r="AM1" s="241"/>
      <c r="AN1" s="241"/>
      <c r="AO1" s="241"/>
      <c r="AP1" s="241"/>
      <c r="AQ1" s="241"/>
      <c r="AR1" s="241"/>
      <c r="AS1" s="241"/>
      <c r="AT1" s="241"/>
      <c r="AU1" s="241"/>
      <c r="AV1" s="241"/>
      <c r="AW1" s="241"/>
      <c r="AX1" s="241"/>
      <c r="AY1" s="241"/>
      <c r="AZ1" s="241"/>
      <c r="BA1" s="241"/>
      <c r="BB1" s="241"/>
      <c r="BC1" s="241"/>
      <c r="BD1" s="241"/>
      <c r="BE1" s="241"/>
      <c r="BF1" s="241"/>
      <c r="BG1" s="241"/>
      <c r="BH1" s="241"/>
      <c r="BI1" s="241"/>
      <c r="BJ1" s="241"/>
      <c r="BK1" s="241"/>
      <c r="BL1" s="241"/>
      <c r="BM1" s="241"/>
      <c r="BN1" s="241"/>
      <c r="BO1" s="241"/>
      <c r="BP1" s="241"/>
      <c r="BQ1" s="241"/>
      <c r="BR1" s="40"/>
    </row>
    <row r="2" spans="1:80" s="41" customFormat="1" ht="13.2" x14ac:dyDescent="0.15">
      <c r="A2" s="42"/>
      <c r="B2" s="43"/>
      <c r="C2" s="43"/>
      <c r="D2" s="43"/>
      <c r="E2" s="44"/>
      <c r="F2" s="44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45"/>
      <c r="BO2" s="45"/>
      <c r="BP2" s="45"/>
      <c r="BQ2" s="38" t="str">
        <f>"("&amp;表紙等_署用!$H$1&amp;")"</f>
        <v>(№ 8-17)</v>
      </c>
      <c r="BR2" s="46"/>
    </row>
    <row r="3" spans="1:80" s="41" customFormat="1" ht="13.2" x14ac:dyDescent="0.15">
      <c r="A3" s="42"/>
      <c r="B3" s="47"/>
      <c r="C3" s="47"/>
      <c r="D3" s="47"/>
      <c r="E3" s="44"/>
      <c r="F3" s="44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45"/>
      <c r="BO3" s="45"/>
      <c r="BP3" s="45"/>
      <c r="BQ3" s="48" t="s">
        <v>79</v>
      </c>
      <c r="BR3" s="46"/>
    </row>
    <row r="4" spans="1:80" ht="5.25" customHeight="1" thickBot="1" x14ac:dyDescent="0.2">
      <c r="B4" s="76"/>
      <c r="BS4" s="73"/>
      <c r="BT4" s="74"/>
      <c r="BU4" s="73"/>
      <c r="BV4" s="74"/>
      <c r="BY4" s="82"/>
    </row>
    <row r="5" spans="1:80" ht="13.5" customHeight="1" x14ac:dyDescent="0.15">
      <c r="A5" s="271"/>
      <c r="B5" s="272"/>
      <c r="C5" s="272"/>
      <c r="D5" s="272"/>
      <c r="E5" s="273"/>
      <c r="F5" s="259" t="s">
        <v>80</v>
      </c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60"/>
      <c r="AN5" s="260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  <c r="BG5" s="260"/>
      <c r="BH5" s="260"/>
      <c r="BI5" s="260"/>
      <c r="BJ5" s="260"/>
      <c r="BK5" s="260"/>
      <c r="BL5" s="260"/>
      <c r="BM5" s="260"/>
      <c r="BN5" s="260"/>
      <c r="BO5" s="260"/>
      <c r="BP5" s="260"/>
      <c r="BQ5" s="261"/>
      <c r="BS5" s="73"/>
      <c r="BT5" s="74"/>
      <c r="BU5" s="73"/>
      <c r="BV5" s="74"/>
    </row>
    <row r="6" spans="1:80" ht="14.25" customHeight="1" x14ac:dyDescent="0.15">
      <c r="A6" s="274"/>
      <c r="B6" s="275"/>
      <c r="C6" s="275"/>
      <c r="D6" s="275"/>
      <c r="E6" s="276"/>
      <c r="F6" s="277" t="s">
        <v>107</v>
      </c>
      <c r="G6" s="258"/>
      <c r="H6" s="255" t="s">
        <v>64</v>
      </c>
      <c r="I6" s="256"/>
      <c r="J6" s="255" t="s">
        <v>81</v>
      </c>
      <c r="K6" s="256"/>
      <c r="L6" s="255" t="s">
        <v>82</v>
      </c>
      <c r="M6" s="256"/>
      <c r="N6" s="255" t="s">
        <v>83</v>
      </c>
      <c r="O6" s="256"/>
      <c r="P6" s="257" t="s">
        <v>91</v>
      </c>
      <c r="Q6" s="258"/>
      <c r="R6" s="255" t="s">
        <v>144</v>
      </c>
      <c r="S6" s="256"/>
      <c r="T6" s="255" t="s">
        <v>84</v>
      </c>
      <c r="U6" s="256"/>
      <c r="V6" s="255" t="s">
        <v>85</v>
      </c>
      <c r="W6" s="256"/>
      <c r="X6" s="255" t="s">
        <v>86</v>
      </c>
      <c r="Y6" s="256"/>
      <c r="Z6" s="255" t="s">
        <v>93</v>
      </c>
      <c r="AA6" s="256"/>
      <c r="AB6" s="255" t="s">
        <v>108</v>
      </c>
      <c r="AC6" s="256"/>
      <c r="AD6" s="255" t="s">
        <v>88</v>
      </c>
      <c r="AE6" s="256"/>
      <c r="AF6" s="255" t="s">
        <v>109</v>
      </c>
      <c r="AG6" s="256"/>
      <c r="AH6" s="255" t="s">
        <v>139</v>
      </c>
      <c r="AI6" s="256"/>
      <c r="AJ6" s="255" t="s">
        <v>89</v>
      </c>
      <c r="AK6" s="256"/>
      <c r="AL6" s="255" t="s">
        <v>87</v>
      </c>
      <c r="AM6" s="256"/>
      <c r="AN6" s="257" t="s">
        <v>98</v>
      </c>
      <c r="AO6" s="258"/>
      <c r="AP6" s="257" t="s">
        <v>97</v>
      </c>
      <c r="AQ6" s="258"/>
      <c r="AR6" s="257" t="s">
        <v>99</v>
      </c>
      <c r="AS6" s="258"/>
      <c r="AT6" s="255" t="s">
        <v>94</v>
      </c>
      <c r="AU6" s="256"/>
      <c r="AV6" s="257" t="s">
        <v>95</v>
      </c>
      <c r="AW6" s="258"/>
      <c r="AX6" s="257" t="s">
        <v>96</v>
      </c>
      <c r="AY6" s="258"/>
      <c r="AZ6" s="257" t="s">
        <v>100</v>
      </c>
      <c r="BA6" s="258"/>
      <c r="BB6" s="255" t="s">
        <v>102</v>
      </c>
      <c r="BC6" s="256"/>
      <c r="BD6" s="255" t="s">
        <v>101</v>
      </c>
      <c r="BE6" s="256"/>
      <c r="BF6" s="257" t="s">
        <v>92</v>
      </c>
      <c r="BG6" s="258"/>
      <c r="BH6" s="255" t="s">
        <v>103</v>
      </c>
      <c r="BI6" s="256"/>
      <c r="BJ6" s="255" t="s">
        <v>104</v>
      </c>
      <c r="BK6" s="256"/>
      <c r="BL6" s="255" t="s">
        <v>90</v>
      </c>
      <c r="BM6" s="256"/>
      <c r="BN6" s="257" t="s">
        <v>105</v>
      </c>
      <c r="BO6" s="278"/>
      <c r="BP6" s="269" t="s">
        <v>56</v>
      </c>
      <c r="BQ6" s="270"/>
      <c r="BS6" s="73"/>
      <c r="BT6" s="74"/>
      <c r="BU6" s="73"/>
      <c r="BV6" s="74"/>
    </row>
    <row r="7" spans="1:80" ht="14.25" customHeight="1" x14ac:dyDescent="0.15">
      <c r="A7" s="265" t="s">
        <v>57</v>
      </c>
      <c r="B7" s="266"/>
      <c r="C7" s="266"/>
      <c r="D7" s="266"/>
      <c r="E7" s="267"/>
      <c r="F7" s="268">
        <f>BU18</f>
        <v>0</v>
      </c>
      <c r="G7" s="254"/>
      <c r="H7" s="253">
        <f>BU19</f>
        <v>0</v>
      </c>
      <c r="I7" s="254"/>
      <c r="J7" s="253">
        <f>BU20</f>
        <v>0</v>
      </c>
      <c r="K7" s="254"/>
      <c r="L7" s="253">
        <f>BU21</f>
        <v>0</v>
      </c>
      <c r="M7" s="254"/>
      <c r="N7" s="253">
        <f>BU22</f>
        <v>0</v>
      </c>
      <c r="O7" s="254"/>
      <c r="P7" s="253">
        <f>BU33</f>
        <v>0</v>
      </c>
      <c r="Q7" s="254"/>
      <c r="R7" s="253">
        <f>BU48</f>
        <v>0</v>
      </c>
      <c r="S7" s="254"/>
      <c r="T7" s="253">
        <f>BU26</f>
        <v>0</v>
      </c>
      <c r="U7" s="254"/>
      <c r="V7" s="253">
        <f>BU27</f>
        <v>0</v>
      </c>
      <c r="W7" s="254"/>
      <c r="X7" s="253">
        <f>BU28</f>
        <v>0</v>
      </c>
      <c r="Y7" s="254"/>
      <c r="Z7" s="253">
        <f>BU35</f>
        <v>0</v>
      </c>
      <c r="AA7" s="254"/>
      <c r="AB7" s="253">
        <f>BU23</f>
        <v>0</v>
      </c>
      <c r="AC7" s="254"/>
      <c r="AD7" s="253">
        <f>BU30</f>
        <v>0</v>
      </c>
      <c r="AE7" s="254"/>
      <c r="AF7" s="253">
        <f>BU24</f>
        <v>0</v>
      </c>
      <c r="AG7" s="254"/>
      <c r="AH7" s="253">
        <f>BU25</f>
        <v>0</v>
      </c>
      <c r="AI7" s="254"/>
      <c r="AJ7" s="253">
        <f>BU31</f>
        <v>0</v>
      </c>
      <c r="AK7" s="254"/>
      <c r="AL7" s="253">
        <f>BU29</f>
        <v>0</v>
      </c>
      <c r="AM7" s="254"/>
      <c r="AN7" s="253">
        <f>BU40</f>
        <v>0</v>
      </c>
      <c r="AO7" s="254"/>
      <c r="AP7" s="253">
        <f>BU39</f>
        <v>0</v>
      </c>
      <c r="AQ7" s="254"/>
      <c r="AR7" s="253">
        <f>BU41</f>
        <v>0</v>
      </c>
      <c r="AS7" s="254"/>
      <c r="AT7" s="253">
        <f>BU36</f>
        <v>0</v>
      </c>
      <c r="AU7" s="254"/>
      <c r="AV7" s="253">
        <f>BU37</f>
        <v>0</v>
      </c>
      <c r="AW7" s="254"/>
      <c r="AX7" s="253">
        <f>BU38</f>
        <v>0</v>
      </c>
      <c r="AY7" s="254"/>
      <c r="AZ7" s="253">
        <f>BU42</f>
        <v>0</v>
      </c>
      <c r="BA7" s="254"/>
      <c r="BB7" s="253">
        <f>BU44</f>
        <v>0</v>
      </c>
      <c r="BC7" s="254"/>
      <c r="BD7" s="253">
        <f>BU43</f>
        <v>0</v>
      </c>
      <c r="BE7" s="254"/>
      <c r="BF7" s="253">
        <f>BU34</f>
        <v>0</v>
      </c>
      <c r="BG7" s="254"/>
      <c r="BH7" s="253">
        <f>BU45</f>
        <v>0</v>
      </c>
      <c r="BI7" s="254"/>
      <c r="BJ7" s="253">
        <f>BU46</f>
        <v>0</v>
      </c>
      <c r="BK7" s="254"/>
      <c r="BL7" s="253">
        <f>BU32</f>
        <v>0</v>
      </c>
      <c r="BM7" s="254"/>
      <c r="BN7" s="253">
        <f>BU47</f>
        <v>0</v>
      </c>
      <c r="BO7" s="262"/>
      <c r="BP7" s="263">
        <f>SUM(F7:BO7)</f>
        <v>0</v>
      </c>
      <c r="BQ7" s="264"/>
      <c r="BS7" s="73"/>
      <c r="BT7" s="74"/>
      <c r="BU7" s="73"/>
      <c r="BV7" s="74"/>
    </row>
    <row r="8" spans="1:80" s="97" customFormat="1" ht="18.75" customHeight="1" thickBot="1" x14ac:dyDescent="0.2">
      <c r="A8" s="128" t="s">
        <v>35</v>
      </c>
      <c r="B8" s="72" t="s">
        <v>36</v>
      </c>
      <c r="C8" s="72" t="s">
        <v>58</v>
      </c>
      <c r="D8" s="129" t="s">
        <v>37</v>
      </c>
      <c r="E8" s="130" t="s">
        <v>38</v>
      </c>
      <c r="F8" s="83" t="s">
        <v>106</v>
      </c>
      <c r="G8" s="84" t="s">
        <v>60</v>
      </c>
      <c r="H8" s="84" t="s">
        <v>59</v>
      </c>
      <c r="I8" s="84" t="s">
        <v>60</v>
      </c>
      <c r="J8" s="84" t="s">
        <v>59</v>
      </c>
      <c r="K8" s="84" t="s">
        <v>60</v>
      </c>
      <c r="L8" s="84" t="s">
        <v>59</v>
      </c>
      <c r="M8" s="84" t="s">
        <v>60</v>
      </c>
      <c r="N8" s="84" t="s">
        <v>59</v>
      </c>
      <c r="O8" s="84" t="s">
        <v>60</v>
      </c>
      <c r="P8" s="84" t="s">
        <v>59</v>
      </c>
      <c r="Q8" s="84" t="s">
        <v>60</v>
      </c>
      <c r="R8" s="84" t="s">
        <v>59</v>
      </c>
      <c r="S8" s="84" t="s">
        <v>60</v>
      </c>
      <c r="T8" s="84" t="s">
        <v>59</v>
      </c>
      <c r="U8" s="84" t="s">
        <v>60</v>
      </c>
      <c r="V8" s="84" t="s">
        <v>59</v>
      </c>
      <c r="W8" s="84" t="s">
        <v>60</v>
      </c>
      <c r="X8" s="84" t="s">
        <v>59</v>
      </c>
      <c r="Y8" s="84" t="s">
        <v>60</v>
      </c>
      <c r="Z8" s="84" t="s">
        <v>59</v>
      </c>
      <c r="AA8" s="84" t="s">
        <v>60</v>
      </c>
      <c r="AB8" s="84" t="s">
        <v>59</v>
      </c>
      <c r="AC8" s="84" t="s">
        <v>60</v>
      </c>
      <c r="AD8" s="84" t="s">
        <v>59</v>
      </c>
      <c r="AE8" s="84" t="s">
        <v>60</v>
      </c>
      <c r="AF8" s="84" t="s">
        <v>59</v>
      </c>
      <c r="AG8" s="84" t="s">
        <v>60</v>
      </c>
      <c r="AH8" s="84" t="s">
        <v>59</v>
      </c>
      <c r="AI8" s="84" t="s">
        <v>60</v>
      </c>
      <c r="AJ8" s="84" t="s">
        <v>59</v>
      </c>
      <c r="AK8" s="84" t="s">
        <v>60</v>
      </c>
      <c r="AL8" s="84" t="s">
        <v>59</v>
      </c>
      <c r="AM8" s="84" t="s">
        <v>60</v>
      </c>
      <c r="AN8" s="84" t="s">
        <v>59</v>
      </c>
      <c r="AO8" s="84" t="s">
        <v>60</v>
      </c>
      <c r="AP8" s="84" t="s">
        <v>59</v>
      </c>
      <c r="AQ8" s="84" t="s">
        <v>60</v>
      </c>
      <c r="AR8" s="84" t="s">
        <v>59</v>
      </c>
      <c r="AS8" s="84" t="s">
        <v>60</v>
      </c>
      <c r="AT8" s="84" t="s">
        <v>59</v>
      </c>
      <c r="AU8" s="84" t="s">
        <v>60</v>
      </c>
      <c r="AV8" s="84" t="s">
        <v>59</v>
      </c>
      <c r="AW8" s="84" t="s">
        <v>60</v>
      </c>
      <c r="AX8" s="84" t="s">
        <v>59</v>
      </c>
      <c r="AY8" s="84" t="s">
        <v>60</v>
      </c>
      <c r="AZ8" s="84" t="s">
        <v>59</v>
      </c>
      <c r="BA8" s="84" t="s">
        <v>60</v>
      </c>
      <c r="BB8" s="84" t="s">
        <v>59</v>
      </c>
      <c r="BC8" s="84" t="s">
        <v>60</v>
      </c>
      <c r="BD8" s="84" t="s">
        <v>59</v>
      </c>
      <c r="BE8" s="84" t="s">
        <v>60</v>
      </c>
      <c r="BF8" s="84" t="s">
        <v>59</v>
      </c>
      <c r="BG8" s="84" t="s">
        <v>60</v>
      </c>
      <c r="BH8" s="84" t="s">
        <v>59</v>
      </c>
      <c r="BI8" s="84" t="s">
        <v>60</v>
      </c>
      <c r="BJ8" s="84" t="s">
        <v>59</v>
      </c>
      <c r="BK8" s="84" t="s">
        <v>60</v>
      </c>
      <c r="BL8" s="84" t="s">
        <v>59</v>
      </c>
      <c r="BM8" s="84" t="s">
        <v>60</v>
      </c>
      <c r="BN8" s="84" t="s">
        <v>61</v>
      </c>
      <c r="BO8" s="85" t="s">
        <v>60</v>
      </c>
      <c r="BP8" s="83" t="s">
        <v>61</v>
      </c>
      <c r="BQ8" s="86" t="s">
        <v>62</v>
      </c>
      <c r="BS8" s="127"/>
      <c r="BT8" s="74"/>
      <c r="BU8" s="73"/>
    </row>
    <row r="9" spans="1:80" s="125" customFormat="1" x14ac:dyDescent="0.15">
      <c r="A9" s="161" t="s">
        <v>156</v>
      </c>
      <c r="B9" s="162"/>
      <c r="C9" s="163"/>
      <c r="D9" s="164"/>
      <c r="E9" s="165" t="s">
        <v>157</v>
      </c>
      <c r="F9" s="181">
        <v>39</v>
      </c>
      <c r="G9" s="196">
        <v>1308.7</v>
      </c>
      <c r="H9" s="182">
        <v>16</v>
      </c>
      <c r="I9" s="196">
        <v>437</v>
      </c>
      <c r="J9" s="182">
        <v>46</v>
      </c>
      <c r="K9" s="196">
        <v>944.5</v>
      </c>
      <c r="L9" s="182"/>
      <c r="M9" s="196"/>
      <c r="N9" s="182"/>
      <c r="O9" s="196"/>
      <c r="P9" s="182"/>
      <c r="Q9" s="196"/>
      <c r="R9" s="182"/>
      <c r="S9" s="196"/>
      <c r="T9" s="182"/>
      <c r="U9" s="196"/>
      <c r="V9" s="182"/>
      <c r="W9" s="196"/>
      <c r="X9" s="182"/>
      <c r="Y9" s="196"/>
      <c r="Z9" s="182"/>
      <c r="AA9" s="196"/>
      <c r="AB9" s="182"/>
      <c r="AC9" s="196"/>
      <c r="AD9" s="182"/>
      <c r="AE9" s="196"/>
      <c r="AF9" s="182"/>
      <c r="AG9" s="196"/>
      <c r="AH9" s="182"/>
      <c r="AI9" s="196"/>
      <c r="AJ9" s="182"/>
      <c r="AK9" s="196"/>
      <c r="AL9" s="182"/>
      <c r="AM9" s="196"/>
      <c r="AN9" s="182"/>
      <c r="AO9" s="196"/>
      <c r="AP9" s="182"/>
      <c r="AQ9" s="196"/>
      <c r="AR9" s="182"/>
      <c r="AS9" s="196"/>
      <c r="AT9" s="182"/>
      <c r="AU9" s="196"/>
      <c r="AV9" s="182"/>
      <c r="AW9" s="196"/>
      <c r="AX9" s="182"/>
      <c r="AY9" s="196"/>
      <c r="AZ9" s="182"/>
      <c r="BA9" s="196"/>
      <c r="BB9" s="182"/>
      <c r="BC9" s="196"/>
      <c r="BD9" s="182"/>
      <c r="BE9" s="196"/>
      <c r="BF9" s="182"/>
      <c r="BG9" s="196"/>
      <c r="BH9" s="182"/>
      <c r="BI9" s="196"/>
      <c r="BJ9" s="182"/>
      <c r="BK9" s="196"/>
      <c r="BL9" s="182"/>
      <c r="BM9" s="196"/>
      <c r="BN9" s="182"/>
      <c r="BO9" s="200"/>
      <c r="BP9" s="181">
        <f>SUMIF(F$8:BO$8,"個数",F9:BO9)</f>
        <v>101</v>
      </c>
      <c r="BQ9" s="200">
        <f>SUMIF(F$8:BO$8,"施工長",F9:BO9)</f>
        <v>2690.2</v>
      </c>
      <c r="BS9" s="126"/>
      <c r="BT9" s="74"/>
      <c r="BU9" s="73"/>
    </row>
    <row r="10" spans="1:80" s="125" customFormat="1" x14ac:dyDescent="0.15">
      <c r="A10" s="166" t="s">
        <v>159</v>
      </c>
      <c r="B10" s="167"/>
      <c r="C10" s="168"/>
      <c r="D10" s="169"/>
      <c r="E10" s="170" t="s">
        <v>157</v>
      </c>
      <c r="F10" s="183">
        <v>3</v>
      </c>
      <c r="G10" s="197">
        <v>7.4</v>
      </c>
      <c r="H10" s="132">
        <v>4</v>
      </c>
      <c r="I10" s="197">
        <v>11</v>
      </c>
      <c r="J10" s="132">
        <v>11</v>
      </c>
      <c r="K10" s="197">
        <v>35.5</v>
      </c>
      <c r="L10" s="132"/>
      <c r="M10" s="197"/>
      <c r="N10" s="132"/>
      <c r="O10" s="197"/>
      <c r="P10" s="132"/>
      <c r="Q10" s="197"/>
      <c r="R10" s="132"/>
      <c r="S10" s="197"/>
      <c r="T10" s="132"/>
      <c r="U10" s="197"/>
      <c r="V10" s="132"/>
      <c r="W10" s="197"/>
      <c r="X10" s="132"/>
      <c r="Y10" s="197"/>
      <c r="Z10" s="132"/>
      <c r="AA10" s="197"/>
      <c r="AB10" s="132"/>
      <c r="AC10" s="197"/>
      <c r="AD10" s="132"/>
      <c r="AE10" s="197"/>
      <c r="AF10" s="132"/>
      <c r="AG10" s="197"/>
      <c r="AH10" s="132"/>
      <c r="AI10" s="197"/>
      <c r="AJ10" s="132"/>
      <c r="AK10" s="197"/>
      <c r="AL10" s="132"/>
      <c r="AM10" s="197"/>
      <c r="AN10" s="132"/>
      <c r="AO10" s="197"/>
      <c r="AP10" s="132"/>
      <c r="AQ10" s="197"/>
      <c r="AR10" s="132"/>
      <c r="AS10" s="197"/>
      <c r="AT10" s="132"/>
      <c r="AU10" s="197"/>
      <c r="AV10" s="132"/>
      <c r="AW10" s="197"/>
      <c r="AX10" s="132"/>
      <c r="AY10" s="197"/>
      <c r="AZ10" s="132"/>
      <c r="BA10" s="197"/>
      <c r="BB10" s="132"/>
      <c r="BC10" s="197"/>
      <c r="BD10" s="132"/>
      <c r="BE10" s="197"/>
      <c r="BF10" s="132"/>
      <c r="BG10" s="197"/>
      <c r="BH10" s="132"/>
      <c r="BI10" s="197"/>
      <c r="BJ10" s="132"/>
      <c r="BK10" s="197"/>
      <c r="BL10" s="132"/>
      <c r="BM10" s="197"/>
      <c r="BN10" s="132"/>
      <c r="BO10" s="201"/>
      <c r="BP10" s="183">
        <f>SUMIF(F$8:BO$8,"個数",F10:BO10)</f>
        <v>18</v>
      </c>
      <c r="BQ10" s="201">
        <f>SUMIF(F$8:BO$8,"施工長",F10:BO10)</f>
        <v>53.9</v>
      </c>
      <c r="BS10" s="126"/>
      <c r="BT10" s="74"/>
      <c r="BU10" s="73"/>
    </row>
    <row r="11" spans="1:80" s="125" customFormat="1" x14ac:dyDescent="0.15">
      <c r="A11" s="166" t="s">
        <v>160</v>
      </c>
      <c r="B11" s="167"/>
      <c r="C11" s="168"/>
      <c r="D11" s="169"/>
      <c r="E11" s="170" t="s">
        <v>157</v>
      </c>
      <c r="F11" s="183">
        <v>56</v>
      </c>
      <c r="G11" s="197">
        <v>97.45</v>
      </c>
      <c r="H11" s="132">
        <v>3</v>
      </c>
      <c r="I11" s="197">
        <v>12</v>
      </c>
      <c r="J11" s="132">
        <v>8</v>
      </c>
      <c r="K11" s="197">
        <v>210</v>
      </c>
      <c r="L11" s="132"/>
      <c r="M11" s="197"/>
      <c r="N11" s="132"/>
      <c r="O11" s="197"/>
      <c r="P11" s="132"/>
      <c r="Q11" s="197"/>
      <c r="R11" s="132"/>
      <c r="S11" s="197"/>
      <c r="T11" s="132"/>
      <c r="U11" s="197"/>
      <c r="V11" s="132"/>
      <c r="W11" s="197"/>
      <c r="X11" s="132"/>
      <c r="Y11" s="197"/>
      <c r="Z11" s="132"/>
      <c r="AA11" s="197"/>
      <c r="AB11" s="132"/>
      <c r="AC11" s="197"/>
      <c r="AD11" s="132"/>
      <c r="AE11" s="197"/>
      <c r="AF11" s="132"/>
      <c r="AG11" s="197"/>
      <c r="AH11" s="132"/>
      <c r="AI11" s="197"/>
      <c r="AJ11" s="132"/>
      <c r="AK11" s="197"/>
      <c r="AL11" s="132"/>
      <c r="AM11" s="197"/>
      <c r="AN11" s="132"/>
      <c r="AO11" s="197"/>
      <c r="AP11" s="132"/>
      <c r="AQ11" s="197"/>
      <c r="AR11" s="132"/>
      <c r="AS11" s="197"/>
      <c r="AT11" s="132"/>
      <c r="AU11" s="197"/>
      <c r="AV11" s="132"/>
      <c r="AW11" s="197"/>
      <c r="AX11" s="132"/>
      <c r="AY11" s="197"/>
      <c r="AZ11" s="132"/>
      <c r="BA11" s="197"/>
      <c r="BB11" s="132"/>
      <c r="BC11" s="197"/>
      <c r="BD11" s="132"/>
      <c r="BE11" s="197"/>
      <c r="BF11" s="132"/>
      <c r="BG11" s="197"/>
      <c r="BH11" s="132"/>
      <c r="BI11" s="197"/>
      <c r="BJ11" s="132"/>
      <c r="BK11" s="197"/>
      <c r="BL11" s="132"/>
      <c r="BM11" s="197"/>
      <c r="BN11" s="132"/>
      <c r="BO11" s="201"/>
      <c r="BP11" s="183">
        <f t="shared" ref="BP11:BP13" si="0">SUMIF(F$8:BO$8,"個数",F11:BO11)</f>
        <v>67</v>
      </c>
      <c r="BQ11" s="201">
        <f t="shared" ref="BQ11:BQ13" si="1">SUMIF(F$8:BO$8,"施工長",F11:BO11)</f>
        <v>319.45</v>
      </c>
      <c r="BS11" s="126"/>
      <c r="BT11" s="74"/>
      <c r="BU11" s="73"/>
    </row>
    <row r="12" spans="1:80" s="125" customFormat="1" x14ac:dyDescent="0.15">
      <c r="A12" s="166"/>
      <c r="B12" s="167"/>
      <c r="C12" s="168"/>
      <c r="D12" s="169"/>
      <c r="E12" s="170" t="s">
        <v>161</v>
      </c>
      <c r="F12" s="183"/>
      <c r="G12" s="197"/>
      <c r="H12" s="132"/>
      <c r="I12" s="197"/>
      <c r="J12" s="132">
        <v>10</v>
      </c>
      <c r="K12" s="197">
        <v>511</v>
      </c>
      <c r="L12" s="132"/>
      <c r="M12" s="197"/>
      <c r="N12" s="132"/>
      <c r="O12" s="197"/>
      <c r="P12" s="132"/>
      <c r="Q12" s="197"/>
      <c r="R12" s="132"/>
      <c r="S12" s="197"/>
      <c r="T12" s="132"/>
      <c r="U12" s="197"/>
      <c r="V12" s="132"/>
      <c r="W12" s="197"/>
      <c r="X12" s="132"/>
      <c r="Y12" s="197"/>
      <c r="Z12" s="132"/>
      <c r="AA12" s="197"/>
      <c r="AB12" s="132"/>
      <c r="AC12" s="197"/>
      <c r="AD12" s="132"/>
      <c r="AE12" s="197"/>
      <c r="AF12" s="132"/>
      <c r="AG12" s="197"/>
      <c r="AH12" s="132"/>
      <c r="AI12" s="197"/>
      <c r="AJ12" s="132"/>
      <c r="AK12" s="197"/>
      <c r="AL12" s="132"/>
      <c r="AM12" s="197"/>
      <c r="AN12" s="132"/>
      <c r="AO12" s="197"/>
      <c r="AP12" s="132"/>
      <c r="AQ12" s="197"/>
      <c r="AR12" s="132"/>
      <c r="AS12" s="197"/>
      <c r="AT12" s="132"/>
      <c r="AU12" s="197"/>
      <c r="AV12" s="132"/>
      <c r="AW12" s="197"/>
      <c r="AX12" s="132"/>
      <c r="AY12" s="197"/>
      <c r="AZ12" s="132"/>
      <c r="BA12" s="197"/>
      <c r="BB12" s="132"/>
      <c r="BC12" s="197"/>
      <c r="BD12" s="132"/>
      <c r="BE12" s="197"/>
      <c r="BF12" s="132"/>
      <c r="BG12" s="197"/>
      <c r="BH12" s="132"/>
      <c r="BI12" s="197"/>
      <c r="BJ12" s="132"/>
      <c r="BK12" s="197"/>
      <c r="BL12" s="132"/>
      <c r="BM12" s="197"/>
      <c r="BN12" s="132"/>
      <c r="BO12" s="201"/>
      <c r="BP12" s="183">
        <f t="shared" si="0"/>
        <v>10</v>
      </c>
      <c r="BQ12" s="201">
        <f t="shared" si="1"/>
        <v>511</v>
      </c>
      <c r="BS12" s="126"/>
      <c r="BT12" s="74"/>
      <c r="BU12" s="73"/>
    </row>
    <row r="13" spans="1:80" s="125" customFormat="1" x14ac:dyDescent="0.15">
      <c r="A13" s="166" t="s">
        <v>162</v>
      </c>
      <c r="B13" s="167"/>
      <c r="C13" s="168"/>
      <c r="D13" s="169"/>
      <c r="E13" s="170" t="s">
        <v>157</v>
      </c>
      <c r="F13" s="183">
        <v>21</v>
      </c>
      <c r="G13" s="197">
        <v>221</v>
      </c>
      <c r="H13" s="132">
        <v>5</v>
      </c>
      <c r="I13" s="197">
        <v>60</v>
      </c>
      <c r="J13" s="132">
        <v>96</v>
      </c>
      <c r="K13" s="197">
        <v>977</v>
      </c>
      <c r="L13" s="132"/>
      <c r="M13" s="197"/>
      <c r="N13" s="132"/>
      <c r="O13" s="197"/>
      <c r="P13" s="132"/>
      <c r="Q13" s="197"/>
      <c r="R13" s="132"/>
      <c r="S13" s="197"/>
      <c r="T13" s="132"/>
      <c r="U13" s="197"/>
      <c r="V13" s="132"/>
      <c r="W13" s="197"/>
      <c r="X13" s="132"/>
      <c r="Y13" s="197"/>
      <c r="Z13" s="132"/>
      <c r="AA13" s="197"/>
      <c r="AB13" s="132"/>
      <c r="AC13" s="197"/>
      <c r="AD13" s="132"/>
      <c r="AE13" s="197"/>
      <c r="AF13" s="132"/>
      <c r="AG13" s="197"/>
      <c r="AH13" s="132"/>
      <c r="AI13" s="197"/>
      <c r="AJ13" s="132"/>
      <c r="AK13" s="197"/>
      <c r="AL13" s="132"/>
      <c r="AM13" s="197"/>
      <c r="AN13" s="132"/>
      <c r="AO13" s="197"/>
      <c r="AP13" s="132"/>
      <c r="AQ13" s="197"/>
      <c r="AR13" s="132"/>
      <c r="AS13" s="197"/>
      <c r="AT13" s="132"/>
      <c r="AU13" s="197"/>
      <c r="AV13" s="132"/>
      <c r="AW13" s="197"/>
      <c r="AX13" s="132"/>
      <c r="AY13" s="197"/>
      <c r="AZ13" s="132"/>
      <c r="BA13" s="197"/>
      <c r="BB13" s="132"/>
      <c r="BC13" s="197"/>
      <c r="BD13" s="132"/>
      <c r="BE13" s="197"/>
      <c r="BF13" s="132"/>
      <c r="BG13" s="197"/>
      <c r="BH13" s="132"/>
      <c r="BI13" s="197"/>
      <c r="BJ13" s="132"/>
      <c r="BK13" s="197"/>
      <c r="BL13" s="132"/>
      <c r="BM13" s="197"/>
      <c r="BN13" s="132"/>
      <c r="BO13" s="201"/>
      <c r="BP13" s="183">
        <f t="shared" si="0"/>
        <v>122</v>
      </c>
      <c r="BQ13" s="201">
        <f t="shared" si="1"/>
        <v>1258</v>
      </c>
      <c r="BS13" s="126"/>
      <c r="BT13" s="74"/>
      <c r="BU13" s="73"/>
    </row>
    <row r="14" spans="1:80" s="66" customFormat="1" ht="13.8" thickBot="1" x14ac:dyDescent="0.25">
      <c r="A14" s="87" t="s">
        <v>163</v>
      </c>
      <c r="B14" s="88"/>
      <c r="C14" s="89"/>
      <c r="D14" s="90"/>
      <c r="E14" s="145"/>
      <c r="F14" s="184">
        <v>101</v>
      </c>
      <c r="G14" s="198">
        <v>1648.4</v>
      </c>
      <c r="H14" s="133">
        <v>22</v>
      </c>
      <c r="I14" s="198">
        <v>307.39999999999998</v>
      </c>
      <c r="J14" s="133">
        <v>13</v>
      </c>
      <c r="K14" s="198">
        <v>186</v>
      </c>
      <c r="L14" s="133"/>
      <c r="M14" s="198"/>
      <c r="N14" s="133"/>
      <c r="O14" s="198"/>
      <c r="P14" s="133"/>
      <c r="Q14" s="198"/>
      <c r="R14" s="133"/>
      <c r="S14" s="198"/>
      <c r="T14" s="133"/>
      <c r="U14" s="198"/>
      <c r="V14" s="133"/>
      <c r="W14" s="198"/>
      <c r="X14" s="133"/>
      <c r="Y14" s="198"/>
      <c r="Z14" s="133"/>
      <c r="AA14" s="198"/>
      <c r="AB14" s="133"/>
      <c r="AC14" s="198"/>
      <c r="AD14" s="133"/>
      <c r="AE14" s="198"/>
      <c r="AF14" s="133"/>
      <c r="AG14" s="198"/>
      <c r="AH14" s="133"/>
      <c r="AI14" s="198"/>
      <c r="AJ14" s="133"/>
      <c r="AK14" s="198"/>
      <c r="AL14" s="133"/>
      <c r="AM14" s="198"/>
      <c r="AN14" s="133"/>
      <c r="AO14" s="198"/>
      <c r="AP14" s="133"/>
      <c r="AQ14" s="198"/>
      <c r="AR14" s="133"/>
      <c r="AS14" s="198"/>
      <c r="AT14" s="133"/>
      <c r="AU14" s="198"/>
      <c r="AV14" s="133"/>
      <c r="AW14" s="198"/>
      <c r="AX14" s="133"/>
      <c r="AY14" s="198"/>
      <c r="AZ14" s="133"/>
      <c r="BA14" s="198"/>
      <c r="BB14" s="133"/>
      <c r="BC14" s="198"/>
      <c r="BD14" s="133"/>
      <c r="BE14" s="198"/>
      <c r="BF14" s="133"/>
      <c r="BG14" s="198"/>
      <c r="BH14" s="133"/>
      <c r="BI14" s="198"/>
      <c r="BJ14" s="133"/>
      <c r="BK14" s="198"/>
      <c r="BL14" s="133"/>
      <c r="BM14" s="198"/>
      <c r="BN14" s="133"/>
      <c r="BO14" s="202"/>
      <c r="BP14" s="184">
        <f>SUMIF(F$8:BO$8,"個数",F14:BO14)</f>
        <v>136</v>
      </c>
      <c r="BQ14" s="202">
        <f>SUMIF(F$8:BO$8,"施工長",F14:BO14)</f>
        <v>2141.8000000000002</v>
      </c>
      <c r="BS14"/>
      <c r="BT14"/>
      <c r="BU14"/>
      <c r="BV14"/>
      <c r="BW14"/>
      <c r="BX14"/>
    </row>
    <row r="15" spans="1:80" s="96" customFormat="1" ht="13.8" thickBot="1" x14ac:dyDescent="0.25">
      <c r="A15" s="91"/>
      <c r="B15" s="92"/>
      <c r="C15" s="92"/>
      <c r="D15" s="93"/>
      <c r="E15" s="146" t="s">
        <v>52</v>
      </c>
      <c r="F15" s="94">
        <f t="shared" ref="F15:AM15" si="2">SUM(F9:F14)</f>
        <v>220</v>
      </c>
      <c r="G15" s="199">
        <f t="shared" si="2"/>
        <v>3282.9500000000003</v>
      </c>
      <c r="H15" s="95">
        <f t="shared" si="2"/>
        <v>50</v>
      </c>
      <c r="I15" s="199">
        <f t="shared" si="2"/>
        <v>827.4</v>
      </c>
      <c r="J15" s="95">
        <f t="shared" si="2"/>
        <v>184</v>
      </c>
      <c r="K15" s="199">
        <f t="shared" si="2"/>
        <v>2864</v>
      </c>
      <c r="L15" s="95">
        <f t="shared" si="2"/>
        <v>0</v>
      </c>
      <c r="M15" s="199">
        <f t="shared" si="2"/>
        <v>0</v>
      </c>
      <c r="N15" s="95">
        <f t="shared" si="2"/>
        <v>0</v>
      </c>
      <c r="O15" s="199">
        <f t="shared" si="2"/>
        <v>0</v>
      </c>
      <c r="P15" s="95">
        <f t="shared" ref="P15:AA15" si="3">SUM(P9:P14)</f>
        <v>0</v>
      </c>
      <c r="Q15" s="199">
        <f t="shared" si="3"/>
        <v>0</v>
      </c>
      <c r="R15" s="95">
        <f t="shared" si="3"/>
        <v>0</v>
      </c>
      <c r="S15" s="199">
        <f t="shared" si="3"/>
        <v>0</v>
      </c>
      <c r="T15" s="95">
        <f t="shared" si="3"/>
        <v>0</v>
      </c>
      <c r="U15" s="199">
        <f t="shared" si="3"/>
        <v>0</v>
      </c>
      <c r="V15" s="95">
        <f t="shared" si="3"/>
        <v>0</v>
      </c>
      <c r="W15" s="199">
        <f t="shared" si="3"/>
        <v>0</v>
      </c>
      <c r="X15" s="95">
        <f t="shared" si="3"/>
        <v>0</v>
      </c>
      <c r="Y15" s="199">
        <f t="shared" si="3"/>
        <v>0</v>
      </c>
      <c r="Z15" s="95">
        <f t="shared" si="3"/>
        <v>0</v>
      </c>
      <c r="AA15" s="199">
        <f t="shared" si="3"/>
        <v>0</v>
      </c>
      <c r="AB15" s="95">
        <f t="shared" si="2"/>
        <v>0</v>
      </c>
      <c r="AC15" s="199">
        <f t="shared" si="2"/>
        <v>0</v>
      </c>
      <c r="AD15" s="95">
        <f>SUM(AD9:AD14)</f>
        <v>0</v>
      </c>
      <c r="AE15" s="199">
        <f>SUM(AE9:AE14)</f>
        <v>0</v>
      </c>
      <c r="AF15" s="95">
        <f t="shared" si="2"/>
        <v>0</v>
      </c>
      <c r="AG15" s="199">
        <f t="shared" si="2"/>
        <v>0</v>
      </c>
      <c r="AH15" s="95">
        <f t="shared" si="2"/>
        <v>0</v>
      </c>
      <c r="AI15" s="199">
        <f t="shared" si="2"/>
        <v>0</v>
      </c>
      <c r="AJ15" s="95">
        <f>SUM(AJ9:AJ14)</f>
        <v>0</v>
      </c>
      <c r="AK15" s="199">
        <f>SUM(AK9:AK14)</f>
        <v>0</v>
      </c>
      <c r="AL15" s="95">
        <f t="shared" si="2"/>
        <v>0</v>
      </c>
      <c r="AM15" s="199">
        <f t="shared" si="2"/>
        <v>0</v>
      </c>
      <c r="AN15" s="95">
        <f t="shared" ref="AN15:AS15" si="4">SUM(AN9:AN14)</f>
        <v>0</v>
      </c>
      <c r="AO15" s="199">
        <f t="shared" si="4"/>
        <v>0</v>
      </c>
      <c r="AP15" s="95">
        <f t="shared" si="4"/>
        <v>0</v>
      </c>
      <c r="AQ15" s="199">
        <f t="shared" si="4"/>
        <v>0</v>
      </c>
      <c r="AR15" s="95">
        <f t="shared" si="4"/>
        <v>0</v>
      </c>
      <c r="AS15" s="199">
        <f t="shared" si="4"/>
        <v>0</v>
      </c>
      <c r="AT15" s="95">
        <f t="shared" ref="AT15:BN15" si="5">SUM(AT9:AT14)</f>
        <v>0</v>
      </c>
      <c r="AU15" s="199">
        <f t="shared" si="5"/>
        <v>0</v>
      </c>
      <c r="AV15" s="95">
        <f t="shared" si="5"/>
        <v>0</v>
      </c>
      <c r="AW15" s="199">
        <f t="shared" si="5"/>
        <v>0</v>
      </c>
      <c r="AX15" s="95">
        <f t="shared" si="5"/>
        <v>0</v>
      </c>
      <c r="AY15" s="199">
        <f t="shared" si="5"/>
        <v>0</v>
      </c>
      <c r="AZ15" s="95">
        <f t="shared" si="5"/>
        <v>0</v>
      </c>
      <c r="BA15" s="199">
        <f t="shared" si="5"/>
        <v>0</v>
      </c>
      <c r="BB15" s="95">
        <f>SUM(BB9:BB14)</f>
        <v>0</v>
      </c>
      <c r="BC15" s="199">
        <f>SUM(BC9:BC14)</f>
        <v>0</v>
      </c>
      <c r="BD15" s="95">
        <f t="shared" si="5"/>
        <v>0</v>
      </c>
      <c r="BE15" s="199">
        <f t="shared" si="5"/>
        <v>0</v>
      </c>
      <c r="BF15" s="95">
        <f>SUM(BF9:BF14)</f>
        <v>0</v>
      </c>
      <c r="BG15" s="199">
        <f>SUM(BG9:BG14)</f>
        <v>0</v>
      </c>
      <c r="BH15" s="95">
        <f t="shared" si="5"/>
        <v>0</v>
      </c>
      <c r="BI15" s="199">
        <f t="shared" si="5"/>
        <v>0</v>
      </c>
      <c r="BJ15" s="95">
        <f t="shared" si="5"/>
        <v>0</v>
      </c>
      <c r="BK15" s="199">
        <f t="shared" si="5"/>
        <v>0</v>
      </c>
      <c r="BL15" s="95">
        <f>SUM(BL9:BL14)</f>
        <v>0</v>
      </c>
      <c r="BM15" s="199">
        <f>SUM(BM9:BM14)</f>
        <v>0</v>
      </c>
      <c r="BN15" s="95">
        <f t="shared" si="5"/>
        <v>0</v>
      </c>
      <c r="BO15" s="203">
        <f>SUM(BO9:BO14)</f>
        <v>0</v>
      </c>
      <c r="BP15" s="94">
        <f>SUMIF(F$8:BO$8,"個数",F15:BO15)</f>
        <v>454</v>
      </c>
      <c r="BQ15" s="204">
        <f>SUMIF(F$8:BO$8,"施工長",F15:BO15)</f>
        <v>6974.35</v>
      </c>
      <c r="BS15"/>
      <c r="BT15"/>
      <c r="BU15"/>
      <c r="BV15"/>
      <c r="BW15"/>
      <c r="BX15"/>
    </row>
    <row r="16" spans="1:80" ht="11.4" customHeight="1" x14ac:dyDescent="0.2">
      <c r="BS16"/>
      <c r="BT16"/>
      <c r="BU16"/>
      <c r="BV16"/>
      <c r="BW16"/>
      <c r="BX16"/>
      <c r="CB16" s="97"/>
    </row>
    <row r="17" spans="2:80" ht="11.4" customHeight="1" x14ac:dyDescent="0.2">
      <c r="D17" s="98"/>
      <c r="E17" s="99"/>
      <c r="BS17"/>
      <c r="BT17"/>
      <c r="BU17"/>
      <c r="BV17"/>
      <c r="BW17"/>
      <c r="BX17"/>
      <c r="CB17" s="97"/>
    </row>
    <row r="18" spans="2:80" ht="11.4" customHeight="1" x14ac:dyDescent="0.2"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  <c r="BP18" s="100"/>
      <c r="BS18"/>
      <c r="BT18"/>
      <c r="BU18"/>
      <c r="BV18"/>
      <c r="BW18"/>
      <c r="BX18"/>
      <c r="CB18" s="101"/>
    </row>
    <row r="19" spans="2:80" ht="11.4" customHeight="1" x14ac:dyDescent="0.2">
      <c r="BS19"/>
      <c r="BT19"/>
      <c r="BU19"/>
      <c r="BV19"/>
      <c r="BW19"/>
      <c r="BX19"/>
      <c r="CB19" s="97"/>
    </row>
    <row r="20" spans="2:80" ht="11.4" customHeight="1" x14ac:dyDescent="0.2">
      <c r="BS20"/>
      <c r="BT20"/>
      <c r="BU20"/>
      <c r="BV20"/>
      <c r="BW20"/>
      <c r="BX20"/>
      <c r="CB20" s="97"/>
    </row>
    <row r="21" spans="2:80" ht="11.4" customHeight="1" x14ac:dyDescent="0.2">
      <c r="BS21"/>
      <c r="BT21"/>
      <c r="BU21"/>
      <c r="BV21"/>
      <c r="BW21"/>
      <c r="BX21"/>
      <c r="CB21" s="97"/>
    </row>
    <row r="22" spans="2:80" ht="11.4" customHeight="1" x14ac:dyDescent="0.2">
      <c r="BS22"/>
      <c r="BT22"/>
      <c r="BU22"/>
      <c r="BV22"/>
      <c r="BW22"/>
      <c r="BX22"/>
    </row>
    <row r="23" spans="2:80" ht="11.4" customHeight="1" x14ac:dyDescent="0.2">
      <c r="BS23"/>
      <c r="BT23"/>
      <c r="BU23"/>
      <c r="BV23"/>
      <c r="BW23"/>
      <c r="BX23"/>
    </row>
    <row r="24" spans="2:80" ht="11.4" customHeight="1" x14ac:dyDescent="0.2">
      <c r="B24" s="102"/>
      <c r="C24" s="103"/>
      <c r="BS24"/>
      <c r="BT24"/>
      <c r="BU24"/>
      <c r="BV24"/>
      <c r="BW24"/>
      <c r="BX24"/>
    </row>
    <row r="25" spans="2:80" ht="13.2" x14ac:dyDescent="0.2">
      <c r="BS25"/>
      <c r="BT25"/>
      <c r="BU25"/>
      <c r="BV25"/>
      <c r="BW25"/>
      <c r="BX25"/>
    </row>
    <row r="26" spans="2:80" ht="13.2" x14ac:dyDescent="0.2">
      <c r="BS26"/>
      <c r="BT26"/>
      <c r="BU26"/>
      <c r="BV26"/>
      <c r="BW26"/>
      <c r="BX26"/>
    </row>
    <row r="27" spans="2:80" ht="13.2" x14ac:dyDescent="0.2">
      <c r="BS27"/>
      <c r="BT27"/>
      <c r="BU27"/>
      <c r="BV27"/>
      <c r="BW27"/>
      <c r="BX27"/>
    </row>
    <row r="28" spans="2:80" ht="13.2" x14ac:dyDescent="0.2">
      <c r="BS28"/>
      <c r="BT28"/>
      <c r="BU28"/>
      <c r="BV28"/>
      <c r="BW28"/>
      <c r="BX28"/>
    </row>
    <row r="29" spans="2:80" ht="13.2" x14ac:dyDescent="0.2">
      <c r="BS29"/>
      <c r="BT29"/>
      <c r="BU29"/>
      <c r="BV29"/>
      <c r="BW29"/>
      <c r="BX29"/>
    </row>
    <row r="30" spans="2:80" ht="13.2" x14ac:dyDescent="0.2">
      <c r="BS30"/>
      <c r="BT30"/>
      <c r="BU30"/>
      <c r="BV30"/>
      <c r="BW30"/>
      <c r="BX30"/>
    </row>
    <row r="31" spans="2:80" ht="13.2" x14ac:dyDescent="0.2">
      <c r="BS31"/>
      <c r="BT31"/>
      <c r="BU31"/>
      <c r="BV31"/>
      <c r="BW31"/>
      <c r="BX31"/>
    </row>
    <row r="32" spans="2:80" ht="13.2" x14ac:dyDescent="0.2">
      <c r="BS32"/>
      <c r="BT32"/>
      <c r="BU32"/>
      <c r="BV32"/>
      <c r="BW32"/>
      <c r="BX32"/>
    </row>
    <row r="33" spans="71:76" ht="13.2" x14ac:dyDescent="0.2">
      <c r="BS33"/>
      <c r="BT33"/>
      <c r="BU33"/>
      <c r="BV33"/>
      <c r="BW33"/>
      <c r="BX33"/>
    </row>
    <row r="34" spans="71:76" ht="13.2" x14ac:dyDescent="0.2">
      <c r="BS34"/>
      <c r="BT34"/>
      <c r="BU34"/>
      <c r="BV34"/>
      <c r="BW34"/>
      <c r="BX34"/>
    </row>
    <row r="35" spans="71:76" ht="13.2" x14ac:dyDescent="0.2">
      <c r="BS35"/>
      <c r="BT35"/>
      <c r="BU35"/>
      <c r="BV35"/>
      <c r="BW35"/>
      <c r="BX35"/>
    </row>
    <row r="36" spans="71:76" ht="13.2" x14ac:dyDescent="0.2">
      <c r="BS36"/>
      <c r="BT36"/>
      <c r="BU36"/>
      <c r="BV36"/>
      <c r="BW36"/>
      <c r="BX36"/>
    </row>
    <row r="37" spans="71:76" ht="13.2" x14ac:dyDescent="0.2">
      <c r="BS37"/>
      <c r="BT37"/>
      <c r="BU37"/>
      <c r="BV37"/>
      <c r="BW37"/>
      <c r="BX37"/>
    </row>
    <row r="38" spans="71:76" ht="13.2" x14ac:dyDescent="0.2">
      <c r="BS38"/>
      <c r="BT38"/>
      <c r="BU38"/>
      <c r="BV38"/>
      <c r="BW38"/>
      <c r="BX38"/>
    </row>
    <row r="39" spans="71:76" ht="13.2" x14ac:dyDescent="0.2">
      <c r="BS39"/>
      <c r="BT39"/>
      <c r="BU39"/>
      <c r="BV39"/>
      <c r="BW39"/>
      <c r="BX39"/>
    </row>
    <row r="40" spans="71:76" ht="13.2" x14ac:dyDescent="0.2">
      <c r="BS40"/>
      <c r="BT40"/>
      <c r="BU40"/>
      <c r="BV40"/>
      <c r="BW40"/>
      <c r="BX40"/>
    </row>
    <row r="41" spans="71:76" ht="13.2" x14ac:dyDescent="0.2">
      <c r="BS41"/>
      <c r="BT41"/>
      <c r="BU41"/>
      <c r="BV41"/>
      <c r="BW41"/>
      <c r="BX41"/>
    </row>
    <row r="42" spans="71:76" ht="13.2" x14ac:dyDescent="0.2">
      <c r="BS42"/>
      <c r="BT42"/>
      <c r="BU42"/>
      <c r="BV42"/>
      <c r="BW42"/>
      <c r="BX42"/>
    </row>
    <row r="43" spans="71:76" ht="13.2" x14ac:dyDescent="0.2">
      <c r="BS43"/>
      <c r="BT43"/>
      <c r="BU43"/>
      <c r="BV43"/>
      <c r="BW43"/>
      <c r="BX43"/>
    </row>
    <row r="44" spans="71:76" ht="13.2" x14ac:dyDescent="0.2">
      <c r="BS44"/>
      <c r="BT44"/>
      <c r="BU44"/>
      <c r="BV44"/>
      <c r="BW44"/>
      <c r="BX44"/>
    </row>
    <row r="45" spans="71:76" ht="13.2" x14ac:dyDescent="0.2">
      <c r="BS45"/>
      <c r="BT45"/>
      <c r="BU45"/>
      <c r="BV45"/>
      <c r="BW45"/>
      <c r="BX45"/>
    </row>
    <row r="46" spans="71:76" ht="13.2" x14ac:dyDescent="0.2">
      <c r="BS46"/>
      <c r="BT46"/>
      <c r="BU46"/>
      <c r="BV46"/>
      <c r="BW46"/>
      <c r="BX46"/>
    </row>
    <row r="47" spans="71:76" ht="13.2" x14ac:dyDescent="0.2">
      <c r="BS47"/>
      <c r="BT47"/>
      <c r="BU47"/>
      <c r="BV47"/>
      <c r="BW47"/>
      <c r="BX47"/>
    </row>
    <row r="48" spans="71:76" ht="13.2" x14ac:dyDescent="0.2">
      <c r="BS48"/>
      <c r="BT48"/>
      <c r="BU48"/>
      <c r="BV48"/>
      <c r="BW48"/>
      <c r="BX48"/>
    </row>
  </sheetData>
  <mergeCells count="68">
    <mergeCell ref="A5:E6"/>
    <mergeCell ref="F6:G6"/>
    <mergeCell ref="BJ6:BK6"/>
    <mergeCell ref="BH6:BI6"/>
    <mergeCell ref="BN6:BO6"/>
    <mergeCell ref="AZ6:BA6"/>
    <mergeCell ref="BP6:BQ6"/>
    <mergeCell ref="L6:M6"/>
    <mergeCell ref="H6:I6"/>
    <mergeCell ref="T6:U6"/>
    <mergeCell ref="V6:W6"/>
    <mergeCell ref="BL6:BM6"/>
    <mergeCell ref="AB6:AC6"/>
    <mergeCell ref="AJ6:AK6"/>
    <mergeCell ref="AV6:AW6"/>
    <mergeCell ref="AX6:AY6"/>
    <mergeCell ref="P6:Q6"/>
    <mergeCell ref="BF6:BG6"/>
    <mergeCell ref="AD6:AE6"/>
    <mergeCell ref="BB6:BC6"/>
    <mergeCell ref="AT6:AU6"/>
    <mergeCell ref="BD6:BE6"/>
    <mergeCell ref="A1:BQ1"/>
    <mergeCell ref="F5:BQ5"/>
    <mergeCell ref="BN7:BO7"/>
    <mergeCell ref="BP7:BQ7"/>
    <mergeCell ref="A7:E7"/>
    <mergeCell ref="F7:G7"/>
    <mergeCell ref="BJ7:BK7"/>
    <mergeCell ref="BH7:BI7"/>
    <mergeCell ref="L7:M7"/>
    <mergeCell ref="AR7:AS7"/>
    <mergeCell ref="P7:Q7"/>
    <mergeCell ref="Z6:AA6"/>
    <mergeCell ref="Z7:AA7"/>
    <mergeCell ref="X6:Y6"/>
    <mergeCell ref="X7:Y7"/>
    <mergeCell ref="AL6:AM6"/>
    <mergeCell ref="AL7:AM7"/>
    <mergeCell ref="AJ7:AK7"/>
    <mergeCell ref="R7:S7"/>
    <mergeCell ref="T7:U7"/>
    <mergeCell ref="BF7:BG7"/>
    <mergeCell ref="AZ7:BA7"/>
    <mergeCell ref="AV7:AW7"/>
    <mergeCell ref="AX7:AY7"/>
    <mergeCell ref="AP7:AQ7"/>
    <mergeCell ref="AB7:AC7"/>
    <mergeCell ref="AD7:AE7"/>
    <mergeCell ref="BB7:BC7"/>
    <mergeCell ref="AT7:AU7"/>
    <mergeCell ref="AN7:AO7"/>
    <mergeCell ref="BL7:BM7"/>
    <mergeCell ref="V7:W7"/>
    <mergeCell ref="J6:K6"/>
    <mergeCell ref="H7:I7"/>
    <mergeCell ref="J7:K7"/>
    <mergeCell ref="N6:O6"/>
    <mergeCell ref="N7:O7"/>
    <mergeCell ref="R6:S6"/>
    <mergeCell ref="BD7:BE7"/>
    <mergeCell ref="AN6:AO6"/>
    <mergeCell ref="AR6:AS6"/>
    <mergeCell ref="AF6:AG6"/>
    <mergeCell ref="AF7:AG7"/>
    <mergeCell ref="AH6:AI6"/>
    <mergeCell ref="AH7:AI7"/>
    <mergeCell ref="AP6:AQ6"/>
  </mergeCells>
  <phoneticPr fontId="2"/>
  <conditionalFormatting sqref="A9:BP10 A14:BP14">
    <cfRule type="expression" dxfId="6" priority="2" stopIfTrue="1">
      <formula>$A9="消去"</formula>
    </cfRule>
  </conditionalFormatting>
  <conditionalFormatting sqref="A11:BP13">
    <cfRule type="expression" dxfId="5" priority="1" stopIfTrue="1">
      <formula>$A11="消去"</formula>
    </cfRule>
  </conditionalFormatting>
  <pageMargins left="0.75" right="0.75" top="1" bottom="1" header="0.51200000000000001" footer="0.51200000000000001"/>
  <pageSetup paperSize="9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9"/>
  <sheetViews>
    <sheetView showZeros="0" view="pageBreakPreview" zoomScaleNormal="100" workbookViewId="0"/>
  </sheetViews>
  <sheetFormatPr defaultColWidth="9" defaultRowHeight="13.2" x14ac:dyDescent="0.2"/>
  <cols>
    <col min="1" max="1" width="17.109375" style="105" customWidth="1"/>
    <col min="2" max="2" width="5.21875" style="105" bestFit="1" customWidth="1"/>
    <col min="3" max="3" width="9" style="105"/>
    <col min="4" max="4" width="25.6640625" style="106" customWidth="1"/>
    <col min="5" max="5" width="13.44140625" style="105" customWidth="1"/>
    <col min="6" max="6" width="3.44140625" style="105" bestFit="1" customWidth="1"/>
    <col min="7" max="9" width="10.6640625" style="105" customWidth="1"/>
    <col min="10" max="10" width="22.44140625" style="106" customWidth="1"/>
    <col min="11" max="12" width="33.33203125" style="105" customWidth="1"/>
    <col min="13" max="13" width="100.6640625" style="106" customWidth="1"/>
    <col min="14" max="16384" width="9" style="105"/>
  </cols>
  <sheetData>
    <row r="1" spans="1:14" ht="19.8" thickBot="1" x14ac:dyDescent="0.25">
      <c r="A1" s="104" t="s">
        <v>63</v>
      </c>
      <c r="B1" s="104"/>
      <c r="C1" s="105" t="str">
        <f>"("&amp;表紙等_署用!H1&amp;")"</f>
        <v>(№ 8-17)</v>
      </c>
      <c r="J1" s="107" t="s">
        <v>142</v>
      </c>
      <c r="K1" s="289" t="s">
        <v>141</v>
      </c>
      <c r="L1" s="289"/>
      <c r="M1" s="289"/>
    </row>
    <row r="2" spans="1:14" x14ac:dyDescent="0.2">
      <c r="A2" s="290" t="s">
        <v>65</v>
      </c>
      <c r="B2" s="293" t="s">
        <v>66</v>
      </c>
      <c r="C2" s="296" t="s">
        <v>67</v>
      </c>
      <c r="D2" s="299" t="s">
        <v>68</v>
      </c>
      <c r="E2" s="110" t="s">
        <v>69</v>
      </c>
      <c r="F2" s="111"/>
      <c r="G2" s="296" t="s">
        <v>39</v>
      </c>
      <c r="H2" s="296"/>
      <c r="I2" s="296"/>
      <c r="J2" s="302"/>
      <c r="K2" s="290" t="s">
        <v>65</v>
      </c>
      <c r="L2" s="296" t="s">
        <v>67</v>
      </c>
      <c r="M2" s="299" t="s">
        <v>68</v>
      </c>
    </row>
    <row r="3" spans="1:14" x14ac:dyDescent="0.2">
      <c r="A3" s="291"/>
      <c r="B3" s="294"/>
      <c r="C3" s="297"/>
      <c r="D3" s="300"/>
      <c r="E3" s="300" t="s">
        <v>70</v>
      </c>
      <c r="F3" s="279" t="s">
        <v>71</v>
      </c>
      <c r="G3" s="152"/>
      <c r="H3" s="153"/>
      <c r="I3" s="152"/>
      <c r="J3" s="281" t="s">
        <v>72</v>
      </c>
      <c r="K3" s="291"/>
      <c r="L3" s="297"/>
      <c r="M3" s="300"/>
    </row>
    <row r="4" spans="1:14" ht="13.8" thickBot="1" x14ac:dyDescent="0.25">
      <c r="A4" s="292"/>
      <c r="B4" s="295"/>
      <c r="C4" s="298"/>
      <c r="D4" s="301"/>
      <c r="E4" s="301"/>
      <c r="F4" s="280"/>
      <c r="G4" s="115"/>
      <c r="H4" s="116"/>
      <c r="I4" s="115"/>
      <c r="J4" s="282"/>
      <c r="K4" s="292"/>
      <c r="L4" s="298"/>
      <c r="M4" s="301"/>
    </row>
    <row r="5" spans="1:14" x14ac:dyDescent="0.2">
      <c r="A5" s="174">
        <f>K5</f>
        <v>0</v>
      </c>
      <c r="B5" s="109" t="str">
        <f>IF(A5="〃","〃","新規")</f>
        <v>新規</v>
      </c>
      <c r="C5" s="109">
        <f>L5</f>
        <v>0</v>
      </c>
      <c r="D5" s="109">
        <f>M5</f>
        <v>0</v>
      </c>
      <c r="E5" s="109"/>
      <c r="F5" s="109"/>
      <c r="G5" s="109"/>
      <c r="H5" s="109"/>
      <c r="I5" s="109"/>
      <c r="J5" s="117"/>
      <c r="K5" s="108"/>
      <c r="L5" s="109"/>
      <c r="M5" s="109"/>
      <c r="N5" s="105" t="str">
        <f>ASC(J5)</f>
        <v/>
      </c>
    </row>
    <row r="6" spans="1:14" x14ac:dyDescent="0.2">
      <c r="A6" s="118" t="str">
        <f ca="1">IF(OFFSET(K6,-1,)=K6,"〃",K6)</f>
        <v>〃</v>
      </c>
      <c r="B6" s="112" t="str">
        <f ca="1">IF(A6="〃","〃","新規")</f>
        <v>〃</v>
      </c>
      <c r="C6" s="112" t="str">
        <f ca="1">IF(OFFSET(L6,-1,)=L6,"〃",L6)</f>
        <v>〃</v>
      </c>
      <c r="D6" s="112" t="str">
        <f ca="1">IF(OFFSET(M6,-1,)=M6,"〃",M6)</f>
        <v>〃</v>
      </c>
      <c r="E6" s="112"/>
      <c r="F6" s="112"/>
      <c r="G6" s="112"/>
      <c r="H6" s="112"/>
      <c r="I6" s="112"/>
      <c r="J6" s="119"/>
      <c r="K6" s="118"/>
      <c r="L6" s="112"/>
      <c r="M6" s="112"/>
      <c r="N6" s="105" t="str">
        <f>ASC(J6)</f>
        <v/>
      </c>
    </row>
    <row r="7" spans="1:14" ht="13.8" thickBot="1" x14ac:dyDescent="0.25">
      <c r="A7" s="172" t="str">
        <f ca="1">IF(OFFSET(K7,-1,)=K7,"〃",K7)</f>
        <v>〃</v>
      </c>
      <c r="B7" s="171" t="str">
        <f ca="1">IF(A7="〃","〃","新規")</f>
        <v>〃</v>
      </c>
      <c r="C7" s="171" t="str">
        <f ca="1">IF(OFFSET(L7,-1,)=L7,"〃",L7)</f>
        <v>〃</v>
      </c>
      <c r="D7" s="171" t="str">
        <f ca="1">IF(OFFSET(M7,-1,)=M7,"〃",M7)</f>
        <v>〃</v>
      </c>
      <c r="E7" s="171"/>
      <c r="F7" s="171"/>
      <c r="G7" s="171"/>
      <c r="H7" s="171"/>
      <c r="I7" s="171"/>
      <c r="J7" s="173"/>
      <c r="K7" s="118"/>
      <c r="L7" s="112"/>
      <c r="M7" s="112"/>
      <c r="N7" s="105" t="str">
        <f>ASC(J7)</f>
        <v/>
      </c>
    </row>
    <row r="8" spans="1:14" ht="17.25" customHeight="1" x14ac:dyDescent="0.2">
      <c r="A8" s="283" t="str">
        <f>警察署名</f>
        <v>凸凹</v>
      </c>
      <c r="B8" s="284"/>
      <c r="C8" s="284"/>
      <c r="D8" s="287" t="s">
        <v>73</v>
      </c>
      <c r="E8" s="139">
        <v>0</v>
      </c>
      <c r="F8" s="140"/>
      <c r="G8" s="141">
        <f>IF(ISERROR(FIND("図示", G3)), IF(ISERROR(FIND("削除", G3)), SUMPRODUCT((ISNUMBER(FIND("横断歩道　実線",$E5:$E7)))*(G5:G7&lt;&gt;""), $F5:$F7), 0), SUMIF(G5:G7,"&gt;0",$F5:$F7))</f>
        <v>0</v>
      </c>
      <c r="H8" s="141">
        <f>IF(ISERROR(FIND("図示", H3)), IF(ISERROR(FIND("削除", H3)), SUMPRODUCT((ISNUMBER(FIND("横断歩道　実線",$E5:$E7)))*(H5:H7&lt;&gt;""), $F5:$F7), 0), SUMIF(H5:H7,"&gt;0",$F5:$F7))</f>
        <v>0</v>
      </c>
      <c r="I8" s="141">
        <f>IF(ISERROR(FIND("図示", I3)), IF(ISERROR(FIND("削除", I3)), SUMPRODUCT((ISNUMBER(FIND("横断歩道　実線",$E5:$E7)))*(I5:I7&lt;&gt;""), $F5:$F7), 0), SUMIF(I5:I7,"&gt;0",$F5:$F7))</f>
        <v>0</v>
      </c>
      <c r="J8" s="121"/>
    </row>
    <row r="9" spans="1:14" ht="18" customHeight="1" thickBot="1" x14ac:dyDescent="0.25">
      <c r="A9" s="285"/>
      <c r="B9" s="286"/>
      <c r="C9" s="286"/>
      <c r="D9" s="288"/>
      <c r="E9" s="142"/>
      <c r="F9" s="143"/>
      <c r="G9" s="144">
        <f>SUM(G5:G7)</f>
        <v>0</v>
      </c>
      <c r="H9" s="144">
        <f>SUM(H5:H7)</f>
        <v>0</v>
      </c>
      <c r="I9" s="144">
        <f>SUM(I5:I7)</f>
        <v>0</v>
      </c>
      <c r="J9" s="122"/>
    </row>
  </sheetData>
  <mergeCells count="14">
    <mergeCell ref="F3:F4"/>
    <mergeCell ref="J3:J4"/>
    <mergeCell ref="A8:C9"/>
    <mergeCell ref="D8:D9"/>
    <mergeCell ref="K1:M1"/>
    <mergeCell ref="A2:A4"/>
    <mergeCell ref="B2:B4"/>
    <mergeCell ref="C2:C4"/>
    <mergeCell ref="D2:D4"/>
    <mergeCell ref="G2:J2"/>
    <mergeCell ref="K2:K4"/>
    <mergeCell ref="L2:L4"/>
    <mergeCell ref="M2:M4"/>
    <mergeCell ref="E3:E4"/>
  </mergeCells>
  <phoneticPr fontId="2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9"/>
  <sheetViews>
    <sheetView showZeros="0" view="pageBreakPreview" zoomScaleNormal="100" workbookViewId="0"/>
  </sheetViews>
  <sheetFormatPr defaultColWidth="9" defaultRowHeight="13.2" x14ac:dyDescent="0.2"/>
  <cols>
    <col min="1" max="1" width="17.109375" style="105" customWidth="1"/>
    <col min="2" max="2" width="5.21875" style="105" bestFit="1" customWidth="1"/>
    <col min="3" max="3" width="9" style="105"/>
    <col min="4" max="4" width="25.6640625" style="106" customWidth="1"/>
    <col min="5" max="5" width="13.44140625" style="105" customWidth="1"/>
    <col min="6" max="6" width="3.44140625" style="105" bestFit="1" customWidth="1"/>
    <col min="7" max="9" width="10.6640625" style="105" customWidth="1"/>
    <col min="10" max="10" width="22.44140625" style="106" customWidth="1"/>
    <col min="11" max="12" width="33.33203125" style="105" customWidth="1"/>
    <col min="13" max="13" width="100.6640625" style="106" customWidth="1"/>
    <col min="14" max="16384" width="9" style="105"/>
  </cols>
  <sheetData>
    <row r="1" spans="1:14" ht="19.8" thickBot="1" x14ac:dyDescent="0.25">
      <c r="A1" s="104" t="s">
        <v>63</v>
      </c>
      <c r="B1" s="104"/>
      <c r="C1" s="105" t="str">
        <f>"("&amp;表紙等_署用!H1&amp;")"</f>
        <v>(№ 8-17)</v>
      </c>
      <c r="J1" s="107" t="s">
        <v>142</v>
      </c>
      <c r="K1" s="289" t="s">
        <v>141</v>
      </c>
      <c r="L1" s="289"/>
      <c r="M1" s="289"/>
    </row>
    <row r="2" spans="1:14" x14ac:dyDescent="0.2">
      <c r="A2" s="290" t="s">
        <v>65</v>
      </c>
      <c r="B2" s="293" t="s">
        <v>66</v>
      </c>
      <c r="C2" s="296" t="s">
        <v>67</v>
      </c>
      <c r="D2" s="299" t="s">
        <v>68</v>
      </c>
      <c r="E2" s="110" t="s">
        <v>69</v>
      </c>
      <c r="F2" s="111"/>
      <c r="G2" s="296" t="s">
        <v>39</v>
      </c>
      <c r="H2" s="296"/>
      <c r="I2" s="296"/>
      <c r="J2" s="302"/>
      <c r="K2" s="290" t="s">
        <v>65</v>
      </c>
      <c r="L2" s="296" t="s">
        <v>67</v>
      </c>
      <c r="M2" s="299" t="s">
        <v>68</v>
      </c>
    </row>
    <row r="3" spans="1:14" x14ac:dyDescent="0.2">
      <c r="A3" s="291"/>
      <c r="B3" s="294"/>
      <c r="C3" s="297"/>
      <c r="D3" s="300"/>
      <c r="E3" s="300" t="s">
        <v>70</v>
      </c>
      <c r="F3" s="279" t="s">
        <v>71</v>
      </c>
      <c r="G3" s="152"/>
      <c r="H3" s="153"/>
      <c r="I3" s="152"/>
      <c r="J3" s="281" t="s">
        <v>72</v>
      </c>
      <c r="K3" s="291"/>
      <c r="L3" s="297"/>
      <c r="M3" s="300"/>
    </row>
    <row r="4" spans="1:14" ht="13.8" thickBot="1" x14ac:dyDescent="0.25">
      <c r="A4" s="292"/>
      <c r="B4" s="295"/>
      <c r="C4" s="298"/>
      <c r="D4" s="301"/>
      <c r="E4" s="301"/>
      <c r="F4" s="280"/>
      <c r="G4" s="115"/>
      <c r="H4" s="116"/>
      <c r="I4" s="115"/>
      <c r="J4" s="282"/>
      <c r="K4" s="292"/>
      <c r="L4" s="298"/>
      <c r="M4" s="301"/>
    </row>
    <row r="5" spans="1:14" x14ac:dyDescent="0.2">
      <c r="A5" s="174">
        <f>K5</f>
        <v>0</v>
      </c>
      <c r="B5" s="109" t="str">
        <f>IF(A5="〃","〃","新規")</f>
        <v>新規</v>
      </c>
      <c r="C5" s="109">
        <f>L5</f>
        <v>0</v>
      </c>
      <c r="D5" s="109">
        <f>M5</f>
        <v>0</v>
      </c>
      <c r="E5" s="109"/>
      <c r="F5" s="109"/>
      <c r="G5" s="109"/>
      <c r="H5" s="109"/>
      <c r="I5" s="109"/>
      <c r="J5" s="117"/>
      <c r="K5" s="108"/>
      <c r="L5" s="109"/>
      <c r="M5" s="109"/>
      <c r="N5" s="105" t="str">
        <f>ASC(J5)</f>
        <v/>
      </c>
    </row>
    <row r="6" spans="1:14" x14ac:dyDescent="0.2">
      <c r="A6" s="118" t="str">
        <f ca="1">IF(OFFSET(K6,-1,)=K6,"〃",K6)</f>
        <v>〃</v>
      </c>
      <c r="B6" s="112" t="str">
        <f ca="1">IF(A6="〃","〃","新規")</f>
        <v>〃</v>
      </c>
      <c r="C6" s="112" t="str">
        <f ca="1">IF(OFFSET(L6,-1,)=L6,"〃",L6)</f>
        <v>〃</v>
      </c>
      <c r="D6" s="112" t="str">
        <f ca="1">IF(OFFSET(M6,-1,)=M6,"〃",M6)</f>
        <v>〃</v>
      </c>
      <c r="E6" s="112"/>
      <c r="F6" s="112"/>
      <c r="G6" s="112"/>
      <c r="H6" s="112"/>
      <c r="I6" s="112"/>
      <c r="J6" s="119"/>
      <c r="K6" s="118"/>
      <c r="L6" s="112"/>
      <c r="M6" s="112"/>
      <c r="N6" s="105" t="str">
        <f>ASC(J6)</f>
        <v/>
      </c>
    </row>
    <row r="7" spans="1:14" ht="13.8" thickBot="1" x14ac:dyDescent="0.25">
      <c r="A7" s="172" t="str">
        <f ca="1">IF(OFFSET(K7,-1,)=K7,"〃",K7)</f>
        <v>〃</v>
      </c>
      <c r="B7" s="171" t="str">
        <f ca="1">IF(A7="〃","〃","新規")</f>
        <v>〃</v>
      </c>
      <c r="C7" s="171" t="str">
        <f ca="1">IF(OFFSET(L7,-1,)=L7,"〃",L7)</f>
        <v>〃</v>
      </c>
      <c r="D7" s="171" t="str">
        <f ca="1">IF(OFFSET(M7,-1,)=M7,"〃",M7)</f>
        <v>〃</v>
      </c>
      <c r="E7" s="171"/>
      <c r="F7" s="171"/>
      <c r="G7" s="171"/>
      <c r="H7" s="171"/>
      <c r="I7" s="171"/>
      <c r="J7" s="173"/>
      <c r="K7" s="118"/>
      <c r="L7" s="112"/>
      <c r="M7" s="112"/>
      <c r="N7" s="105" t="str">
        <f>ASC(J7)</f>
        <v/>
      </c>
    </row>
    <row r="8" spans="1:14" ht="17.25" customHeight="1" x14ac:dyDescent="0.2">
      <c r="A8" s="283" t="str">
        <f>警察署名</f>
        <v>凸凹</v>
      </c>
      <c r="B8" s="284"/>
      <c r="C8" s="284"/>
      <c r="D8" s="287" t="s">
        <v>73</v>
      </c>
      <c r="E8" s="139"/>
      <c r="F8" s="140"/>
      <c r="G8" s="141">
        <f>IF(ISERROR(FIND("図示", G3)), IF(ISERROR(FIND("削除", G3)), SUMPRODUCT((ISNUMBER(FIND("横断歩道　実線",$E5:$E7)))*(G5:G7&lt;&gt;""), $F5:$F7), 0), SUMIF(G5:G7,"&gt;0",$F5:$F7))</f>
        <v>0</v>
      </c>
      <c r="H8" s="141">
        <f>IF(ISERROR(FIND("図示", H3)), IF(ISERROR(FIND("削除", H3)), SUMPRODUCT((ISNUMBER(FIND("横断歩道　実線",$E5:$E7)))*(H5:H7&lt;&gt;""), $F5:$F7), 0), SUMIF(H5:H7,"&gt;0",$F5:$F7))</f>
        <v>0</v>
      </c>
      <c r="I8" s="141">
        <f>IF(ISERROR(FIND("図示", I3)), IF(ISERROR(FIND("削除", I3)), SUMPRODUCT((ISNUMBER(FIND("横断歩道　実線",$E5:$E7)))*(I5:I7&lt;&gt;""), $F5:$F7), 0), SUMIF(I5:I7,"&gt;0",$F5:$F7))</f>
        <v>0</v>
      </c>
      <c r="J8" s="121"/>
    </row>
    <row r="9" spans="1:14" ht="18" customHeight="1" thickBot="1" x14ac:dyDescent="0.25">
      <c r="A9" s="285"/>
      <c r="B9" s="286"/>
      <c r="C9" s="286"/>
      <c r="D9" s="288"/>
      <c r="E9" s="142"/>
      <c r="F9" s="143"/>
      <c r="G9" s="144">
        <f>SUM(G5:G7)</f>
        <v>0</v>
      </c>
      <c r="H9" s="144">
        <f>SUM(H5:H7)</f>
        <v>0</v>
      </c>
      <c r="I9" s="144">
        <f>SUM(I5:I7)</f>
        <v>0</v>
      </c>
      <c r="J9" s="122"/>
    </row>
  </sheetData>
  <mergeCells count="14">
    <mergeCell ref="M2:M4"/>
    <mergeCell ref="K1:M1"/>
    <mergeCell ref="A8:C9"/>
    <mergeCell ref="D8:D9"/>
    <mergeCell ref="G2:J2"/>
    <mergeCell ref="E3:E4"/>
    <mergeCell ref="F3:F4"/>
    <mergeCell ref="J3:J4"/>
    <mergeCell ref="A2:A4"/>
    <mergeCell ref="B2:B4"/>
    <mergeCell ref="C2:C4"/>
    <mergeCell ref="D2:D4"/>
    <mergeCell ref="K2:K4"/>
    <mergeCell ref="L2:L4"/>
  </mergeCells>
  <phoneticPr fontId="2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1"/>
  <sheetViews>
    <sheetView showZeros="0" view="pageBreakPreview" zoomScaleNormal="100" workbookViewId="0"/>
  </sheetViews>
  <sheetFormatPr defaultColWidth="9" defaultRowHeight="13.2" x14ac:dyDescent="0.2"/>
  <cols>
    <col min="1" max="1" width="22.33203125" style="105" customWidth="1"/>
    <col min="2" max="2" width="9" style="105"/>
    <col min="3" max="3" width="25.6640625" style="106" customWidth="1"/>
    <col min="4" max="4" width="13.44140625" style="105" customWidth="1"/>
    <col min="5" max="5" width="3.44140625" style="105" bestFit="1" customWidth="1"/>
    <col min="6" max="8" width="10.6640625" style="105" customWidth="1"/>
    <col min="9" max="9" width="22.44140625" style="106" customWidth="1"/>
    <col min="10" max="11" width="37.33203125" style="105" customWidth="1"/>
    <col min="12" max="12" width="100.6640625" style="106" customWidth="1"/>
    <col min="13" max="16384" width="9" style="105"/>
  </cols>
  <sheetData>
    <row r="1" spans="1:13" ht="19.8" thickBot="1" x14ac:dyDescent="0.25">
      <c r="A1" s="104" t="s">
        <v>74</v>
      </c>
      <c r="B1" s="105" t="str">
        <f>"("&amp;表紙等_署用!H1&amp;")"</f>
        <v>(№ 8-17)</v>
      </c>
      <c r="I1" s="107" t="s">
        <v>142</v>
      </c>
      <c r="J1" s="289" t="s">
        <v>141</v>
      </c>
      <c r="K1" s="289"/>
      <c r="L1" s="289"/>
    </row>
    <row r="2" spans="1:13" x14ac:dyDescent="0.2">
      <c r="A2" s="306" t="s">
        <v>75</v>
      </c>
      <c r="B2" s="296" t="s">
        <v>67</v>
      </c>
      <c r="C2" s="299" t="s">
        <v>68</v>
      </c>
      <c r="D2" s="110" t="s">
        <v>69</v>
      </c>
      <c r="E2" s="111"/>
      <c r="F2" s="296" t="s">
        <v>39</v>
      </c>
      <c r="G2" s="296"/>
      <c r="H2" s="296"/>
      <c r="I2" s="302"/>
      <c r="J2" s="306" t="s">
        <v>75</v>
      </c>
      <c r="K2" s="296" t="s">
        <v>67</v>
      </c>
      <c r="L2" s="299" t="s">
        <v>68</v>
      </c>
    </row>
    <row r="3" spans="1:13" x14ac:dyDescent="0.2">
      <c r="A3" s="307"/>
      <c r="B3" s="297"/>
      <c r="C3" s="300"/>
      <c r="D3" s="300" t="s">
        <v>70</v>
      </c>
      <c r="E3" s="279" t="s">
        <v>71</v>
      </c>
      <c r="F3" s="113"/>
      <c r="G3" s="114"/>
      <c r="H3" s="113"/>
      <c r="I3" s="281" t="s">
        <v>72</v>
      </c>
      <c r="J3" s="307"/>
      <c r="K3" s="297"/>
      <c r="L3" s="300"/>
    </row>
    <row r="4" spans="1:13" ht="13.8" thickBot="1" x14ac:dyDescent="0.25">
      <c r="A4" s="308"/>
      <c r="B4" s="298"/>
      <c r="C4" s="301"/>
      <c r="D4" s="301"/>
      <c r="E4" s="280"/>
      <c r="F4" s="115"/>
      <c r="G4" s="116"/>
      <c r="H4" s="115"/>
      <c r="I4" s="282"/>
      <c r="J4" s="308"/>
      <c r="K4" s="298"/>
      <c r="L4" s="301"/>
    </row>
    <row r="5" spans="1:13" x14ac:dyDescent="0.2">
      <c r="A5" s="108">
        <f>J5</f>
        <v>0</v>
      </c>
      <c r="B5" s="109">
        <f>K5</f>
        <v>0</v>
      </c>
      <c r="C5" s="109">
        <f>L5</f>
        <v>0</v>
      </c>
      <c r="D5" s="109"/>
      <c r="E5" s="109"/>
      <c r="F5" s="109"/>
      <c r="G5" s="109"/>
      <c r="H5" s="109"/>
      <c r="I5" s="117"/>
      <c r="J5" s="108"/>
      <c r="K5" s="109"/>
      <c r="L5" s="109"/>
      <c r="M5" s="105" t="str">
        <f>ASC(I5)</f>
        <v/>
      </c>
    </row>
    <row r="6" spans="1:13" x14ac:dyDescent="0.2">
      <c r="A6" s="118" t="str">
        <f t="shared" ref="A6:C7" ca="1" si="0">IF(OFFSET(J6,-1,)=J6,"〃",J6)</f>
        <v>〃</v>
      </c>
      <c r="B6" s="112" t="str">
        <f t="shared" ca="1" si="0"/>
        <v>〃</v>
      </c>
      <c r="C6" s="112" t="str">
        <f t="shared" ca="1" si="0"/>
        <v>〃</v>
      </c>
      <c r="D6" s="112"/>
      <c r="E6" s="112"/>
      <c r="F6" s="112"/>
      <c r="G6" s="112"/>
      <c r="H6" s="112"/>
      <c r="I6" s="119"/>
      <c r="J6" s="118"/>
      <c r="K6" s="112"/>
      <c r="L6" s="112"/>
      <c r="M6" s="105" t="str">
        <f>ASC(I6)</f>
        <v/>
      </c>
    </row>
    <row r="7" spans="1:13" ht="13.8" thickBot="1" x14ac:dyDescent="0.25">
      <c r="A7" s="118" t="str">
        <f t="shared" ca="1" si="0"/>
        <v>〃</v>
      </c>
      <c r="B7" s="112" t="str">
        <f t="shared" ca="1" si="0"/>
        <v>〃</v>
      </c>
      <c r="C7" s="112" t="str">
        <f t="shared" ca="1" si="0"/>
        <v>〃</v>
      </c>
      <c r="D7" s="113"/>
      <c r="E7" s="113"/>
      <c r="F7" s="113"/>
      <c r="G7" s="113"/>
      <c r="H7" s="113"/>
      <c r="I7" s="120"/>
      <c r="J7" s="138"/>
      <c r="K7" s="113"/>
      <c r="L7" s="113"/>
      <c r="M7" s="105" t="str">
        <f>ASC(I7)</f>
        <v/>
      </c>
    </row>
    <row r="8" spans="1:13" ht="16.2" x14ac:dyDescent="0.2">
      <c r="A8" s="283" t="str">
        <f>警察署名</f>
        <v>凸凹</v>
      </c>
      <c r="B8" s="284"/>
      <c r="C8" s="287" t="s">
        <v>76</v>
      </c>
      <c r="D8" s="139"/>
      <c r="E8" s="140"/>
      <c r="F8" s="141">
        <f>IF(ISERROR(FIND("図示", F3)), IF(ISERROR(FIND("削除", F3)), SUMPRODUCT((ISNUMBER(FIND("横断歩道　実線",$D5:$D7)))*(F5:F7&lt;&gt;""), $E5:$E7), 0), SUMIF(F5:F7,"&gt;0",$E5:$E7))</f>
        <v>0</v>
      </c>
      <c r="G8" s="141">
        <f>IF(ISERROR(FIND("図示", G3)), IF(ISERROR(FIND("削除", G3)), SUMPRODUCT((ISNUMBER(FIND("横断歩道　実線",$D5:$D7)))*(G5:G7&lt;&gt;""), $E5:$E7), 0), SUMIF(G5:G7,"&gt;0",$E5:$E7))</f>
        <v>0</v>
      </c>
      <c r="H8" s="141">
        <f>IF(ISERROR(FIND("図示", H3)), IF(ISERROR(FIND("削除", H3)), SUMPRODUCT((ISNUMBER(FIND("横断歩道　実線",$D5:$D7)))*(H5:H7&lt;&gt;""), $E5:$E7), 0), SUMIF(H5:H7,"&gt;0",$E5:$E7))</f>
        <v>0</v>
      </c>
      <c r="I8" s="121"/>
      <c r="J8" s="283"/>
      <c r="K8" s="284"/>
      <c r="L8" s="287"/>
    </row>
    <row r="9" spans="1:13" ht="16.8" thickBot="1" x14ac:dyDescent="0.25">
      <c r="A9" s="285"/>
      <c r="B9" s="286"/>
      <c r="C9" s="288"/>
      <c r="D9" s="142"/>
      <c r="E9" s="143"/>
      <c r="F9" s="144">
        <f>SUM(F5:F7)</f>
        <v>0</v>
      </c>
      <c r="G9" s="144">
        <f>SUM(G5:G7)</f>
        <v>0</v>
      </c>
      <c r="H9" s="144">
        <f>SUM(H5:H7)</f>
        <v>0</v>
      </c>
      <c r="I9" s="122"/>
      <c r="J9" s="304"/>
      <c r="K9" s="305"/>
      <c r="L9" s="303"/>
    </row>
    <row r="10" spans="1:13" ht="16.2" x14ac:dyDescent="0.2">
      <c r="A10" s="283" t="str">
        <f>警察署名</f>
        <v>凸凹</v>
      </c>
      <c r="B10" s="284"/>
      <c r="C10" s="287" t="s">
        <v>77</v>
      </c>
      <c r="D10" s="139">
        <f>場所表_新規!新規合計+更新合計</f>
        <v>0</v>
      </c>
      <c r="E10" s="140"/>
      <c r="F10" s="141">
        <f>場所表_新規!G8+場所表_更新!F8</f>
        <v>0</v>
      </c>
      <c r="G10" s="141">
        <f>場所表_新規!H8+場所表_更新!G8</f>
        <v>0</v>
      </c>
      <c r="H10" s="141">
        <f>場所表_新規!I8+場所表_更新!H8</f>
        <v>0</v>
      </c>
      <c r="I10" s="121"/>
      <c r="J10" s="304"/>
      <c r="K10" s="305"/>
      <c r="L10" s="303"/>
    </row>
    <row r="11" spans="1:13" ht="16.8" thickBot="1" x14ac:dyDescent="0.25">
      <c r="A11" s="285"/>
      <c r="B11" s="286"/>
      <c r="C11" s="288"/>
      <c r="D11" s="142"/>
      <c r="E11" s="143"/>
      <c r="F11" s="144">
        <f>場所表_新規!G9+場所表_更新!F9</f>
        <v>0</v>
      </c>
      <c r="G11" s="144">
        <f>場所表_新規!H9+場所表_更新!G9</f>
        <v>0</v>
      </c>
      <c r="H11" s="144">
        <f>場所表_新規!I9+場所表_更新!H9</f>
        <v>0</v>
      </c>
      <c r="I11" s="122"/>
      <c r="J11" s="304"/>
      <c r="K11" s="305"/>
      <c r="L11" s="303"/>
    </row>
  </sheetData>
  <mergeCells count="19">
    <mergeCell ref="J1:L1"/>
    <mergeCell ref="L2:L4"/>
    <mergeCell ref="F2:I2"/>
    <mergeCell ref="D3:D4"/>
    <mergeCell ref="E3:E4"/>
    <mergeCell ref="A10:B11"/>
    <mergeCell ref="C10:C11"/>
    <mergeCell ref="J8:K9"/>
    <mergeCell ref="A2:A4"/>
    <mergeCell ref="B2:B4"/>
    <mergeCell ref="C2:C4"/>
    <mergeCell ref="A8:B9"/>
    <mergeCell ref="C8:C9"/>
    <mergeCell ref="L8:L9"/>
    <mergeCell ref="J10:K11"/>
    <mergeCell ref="L10:L11"/>
    <mergeCell ref="I3:I4"/>
    <mergeCell ref="J2:J4"/>
    <mergeCell ref="K2:K4"/>
  </mergeCells>
  <phoneticPr fontId="2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44"/>
  <sheetViews>
    <sheetView showZeros="0" view="pageBreakPreview" zoomScaleNormal="100" workbookViewId="0">
      <selection activeCell="I41" sqref="I41"/>
    </sheetView>
  </sheetViews>
  <sheetFormatPr defaultColWidth="9" defaultRowHeight="13.2" x14ac:dyDescent="0.2"/>
  <cols>
    <col min="1" max="1" width="9" style="105"/>
    <col min="2" max="2" width="17.109375" style="105" customWidth="1"/>
    <col min="3" max="3" width="5.21875" style="105" bestFit="1" customWidth="1"/>
    <col min="4" max="4" width="9" style="105"/>
    <col min="5" max="5" width="25.6640625" style="106" customWidth="1"/>
    <col min="6" max="6" width="13.44140625" style="105" customWidth="1"/>
    <col min="7" max="7" width="3.44140625" style="105" bestFit="1" customWidth="1"/>
    <col min="8" max="9" width="10.6640625" style="105" customWidth="1"/>
    <col min="10" max="10" width="22.44140625" style="106" customWidth="1"/>
    <col min="11" max="12" width="33.33203125" style="105" customWidth="1"/>
    <col min="13" max="13" width="100.6640625" style="106" customWidth="1"/>
    <col min="14" max="16384" width="9" style="105"/>
  </cols>
  <sheetData>
    <row r="1" spans="1:14" ht="19.8" thickBot="1" x14ac:dyDescent="0.25">
      <c r="B1" s="104" t="s">
        <v>63</v>
      </c>
      <c r="C1" s="104"/>
      <c r="D1" s="105" t="str">
        <f>"("&amp;表紙等_署用!H1&amp;")"</f>
        <v>(№ 8-17)</v>
      </c>
      <c r="J1" s="107" t="s">
        <v>107</v>
      </c>
      <c r="K1" s="289" t="s">
        <v>141</v>
      </c>
      <c r="L1" s="289"/>
      <c r="M1" s="289"/>
    </row>
    <row r="2" spans="1:14" x14ac:dyDescent="0.2">
      <c r="B2" s="290" t="s">
        <v>65</v>
      </c>
      <c r="C2" s="293" t="s">
        <v>66</v>
      </c>
      <c r="D2" s="296" t="s">
        <v>67</v>
      </c>
      <c r="E2" s="299" t="s">
        <v>68</v>
      </c>
      <c r="F2" s="110" t="s">
        <v>69</v>
      </c>
      <c r="G2" s="111"/>
      <c r="H2" s="296" t="s">
        <v>39</v>
      </c>
      <c r="I2" s="296"/>
      <c r="J2" s="302"/>
      <c r="K2" s="290" t="s">
        <v>65</v>
      </c>
      <c r="L2" s="296" t="s">
        <v>67</v>
      </c>
      <c r="M2" s="299" t="s">
        <v>68</v>
      </c>
    </row>
    <row r="3" spans="1:14" ht="26.4" x14ac:dyDescent="0.2">
      <c r="B3" s="291"/>
      <c r="C3" s="294"/>
      <c r="D3" s="297"/>
      <c r="E3" s="300"/>
      <c r="F3" s="300" t="s">
        <v>70</v>
      </c>
      <c r="G3" s="279" t="s">
        <v>71</v>
      </c>
      <c r="H3" s="152" t="s">
        <v>160</v>
      </c>
      <c r="I3" s="152" t="s">
        <v>163</v>
      </c>
      <c r="J3" s="281" t="s">
        <v>72</v>
      </c>
      <c r="K3" s="291"/>
      <c r="L3" s="297"/>
      <c r="M3" s="300"/>
    </row>
    <row r="4" spans="1:14" ht="13.8" thickBot="1" x14ac:dyDescent="0.25">
      <c r="B4" s="292"/>
      <c r="C4" s="295"/>
      <c r="D4" s="298"/>
      <c r="E4" s="301"/>
      <c r="F4" s="301"/>
      <c r="G4" s="280"/>
      <c r="H4" s="115" t="s">
        <v>158</v>
      </c>
      <c r="I4" s="115" t="s">
        <v>158</v>
      </c>
      <c r="J4" s="282"/>
      <c r="K4" s="292"/>
      <c r="L4" s="298"/>
      <c r="M4" s="301"/>
    </row>
    <row r="5" spans="1:14" ht="26.4" x14ac:dyDescent="0.2">
      <c r="A5" s="206">
        <v>1</v>
      </c>
      <c r="B5" s="174" t="str">
        <f>K5</f>
        <v>261020056_x000D_
(第20-1-1570)</v>
      </c>
      <c r="C5" s="109" t="str">
        <f>IF(B5="〃","〃","新規")</f>
        <v>新規</v>
      </c>
      <c r="D5" s="109" t="str">
        <f>L5</f>
        <v>市道</v>
      </c>
      <c r="E5" s="109" t="str">
        <f>M5</f>
        <v>広島市中区昭和町10番1号先交差点</v>
      </c>
      <c r="F5" s="109" t="s">
        <v>164</v>
      </c>
      <c r="G5" s="109">
        <v>1</v>
      </c>
      <c r="H5" s="109"/>
      <c r="I5" s="109">
        <v>84</v>
      </c>
      <c r="J5" s="117" t="s">
        <v>167</v>
      </c>
      <c r="K5" s="108" t="s">
        <v>168</v>
      </c>
      <c r="L5" s="109" t="s">
        <v>166</v>
      </c>
      <c r="M5" s="109" t="s">
        <v>165</v>
      </c>
      <c r="N5" s="105" t="str">
        <f>ASC(J5)</f>
        <v>南側 横断歩道削除※廃止のため</v>
      </c>
    </row>
    <row r="6" spans="1:14" ht="52.8" x14ac:dyDescent="0.2">
      <c r="A6" s="206">
        <f ca="1">IF(E5="","",IF(E6="〃",A5,A5+1))</f>
        <v>1</v>
      </c>
      <c r="B6" s="118" t="str">
        <f ca="1">IF(OFFSET(K6,-1,)=K6,"〃",K6)</f>
        <v>〃</v>
      </c>
      <c r="C6" s="112" t="str">
        <f ca="1">IF(B6="〃","〃","新規")</f>
        <v>〃</v>
      </c>
      <c r="D6" s="112" t="str">
        <f ca="1">IF(OFFSET(L6,-1,)=L6,"〃",L6)</f>
        <v>〃</v>
      </c>
      <c r="E6" s="112" t="str">
        <f ca="1">IF(OFFSET(M6,-1,)=M6,"〃",M6)</f>
        <v>〃</v>
      </c>
      <c r="F6" s="112" t="s">
        <v>169</v>
      </c>
      <c r="G6" s="112">
        <v>2</v>
      </c>
      <c r="H6" s="112"/>
      <c r="I6" s="112">
        <v>20.399999999999999</v>
      </c>
      <c r="J6" s="119" t="s">
        <v>170</v>
      </c>
      <c r="K6" s="118" t="s">
        <v>168</v>
      </c>
      <c r="L6" s="112" t="s">
        <v>166</v>
      </c>
      <c r="M6" s="112" t="s">
        <v>165</v>
      </c>
      <c r="N6" s="105" t="str">
        <f>ASC(J6)</f>
        <v>南側 停止線削除※廃止のため_x000D_
北側 停止線削除※廃止のため</v>
      </c>
    </row>
    <row r="7" spans="1:14" ht="26.4" x14ac:dyDescent="0.2">
      <c r="A7" s="206">
        <f t="shared" ref="A7:A42" ca="1" si="0">IF(E6="","",IF(E7="〃",A6,A6+1))</f>
        <v>1</v>
      </c>
      <c r="B7" s="118">
        <f t="shared" ref="B7:B41" ca="1" si="1">IF(OFFSET(K7,-1,)=K7,"〃",K7)</f>
        <v>261020056</v>
      </c>
      <c r="C7" s="112" t="str">
        <f t="shared" ref="C7:C41" ca="1" si="2">IF(B7="〃","〃","新規")</f>
        <v>新規</v>
      </c>
      <c r="D7" s="112" t="str">
        <f t="shared" ref="D7:D41" ca="1" si="3">IF(OFFSET(L7,-1,)=L7,"〃",L7)</f>
        <v>〃</v>
      </c>
      <c r="E7" s="112" t="str">
        <f t="shared" ref="E7:E41" ca="1" si="4">IF(OFFSET(M7,-1,)=M7,"〃",M7)</f>
        <v>〃</v>
      </c>
      <c r="F7" s="112" t="s">
        <v>171</v>
      </c>
      <c r="G7" s="112">
        <v>1</v>
      </c>
      <c r="H7" s="112">
        <v>4</v>
      </c>
      <c r="I7" s="112"/>
      <c r="J7" s="119" t="s">
        <v>172</v>
      </c>
      <c r="K7" s="118">
        <v>261020056</v>
      </c>
      <c r="L7" s="112" t="s">
        <v>166</v>
      </c>
      <c r="M7" s="112" t="s">
        <v>165</v>
      </c>
      <c r="N7" s="105" t="str">
        <f t="shared" ref="N7:N41" si="5">ASC(J7)</f>
        <v>南側 右外側線4m延長※横断歩道削除部分</v>
      </c>
    </row>
    <row r="8" spans="1:14" ht="26.4" x14ac:dyDescent="0.2">
      <c r="A8" s="206">
        <f t="shared" ca="1" si="0"/>
        <v>2</v>
      </c>
      <c r="B8" s="118" t="str">
        <f t="shared" ca="1" si="1"/>
        <v>261020056_x000D_
(第12-1-1783)</v>
      </c>
      <c r="C8" s="112" t="str">
        <f t="shared" ca="1" si="2"/>
        <v>新規</v>
      </c>
      <c r="D8" s="112" t="str">
        <f t="shared" ca="1" si="3"/>
        <v>〃</v>
      </c>
      <c r="E8" s="112" t="str">
        <f t="shared" ca="1" si="4"/>
        <v>広島市中区昭和町10番北西角先交差点</v>
      </c>
      <c r="F8" s="112" t="s">
        <v>173</v>
      </c>
      <c r="G8" s="112">
        <v>1</v>
      </c>
      <c r="H8" s="112"/>
      <c r="I8" s="112">
        <v>3</v>
      </c>
      <c r="J8" s="119" t="s">
        <v>175</v>
      </c>
      <c r="K8" s="118" t="s">
        <v>176</v>
      </c>
      <c r="L8" s="112" t="s">
        <v>166</v>
      </c>
      <c r="M8" s="112" t="s">
        <v>174</v>
      </c>
      <c r="N8" s="105" t="str">
        <f t="shared" si="5"/>
        <v>東側｢止まれ｣削除</v>
      </c>
    </row>
    <row r="9" spans="1:14" ht="26.4" x14ac:dyDescent="0.2">
      <c r="A9" s="206">
        <f t="shared" ca="1" si="0"/>
        <v>2</v>
      </c>
      <c r="B9" s="118" t="str">
        <f t="shared" ca="1" si="1"/>
        <v>〃</v>
      </c>
      <c r="C9" s="112" t="str">
        <f t="shared" ca="1" si="2"/>
        <v>〃</v>
      </c>
      <c r="D9" s="112" t="str">
        <f t="shared" ca="1" si="3"/>
        <v>〃</v>
      </c>
      <c r="E9" s="112" t="str">
        <f t="shared" ca="1" si="4"/>
        <v>〃</v>
      </c>
      <c r="F9" s="112" t="s">
        <v>169</v>
      </c>
      <c r="G9" s="112">
        <v>1</v>
      </c>
      <c r="H9" s="112"/>
      <c r="I9" s="112">
        <v>4.2</v>
      </c>
      <c r="J9" s="119" t="s">
        <v>177</v>
      </c>
      <c r="K9" s="118" t="s">
        <v>176</v>
      </c>
      <c r="L9" s="112" t="s">
        <v>166</v>
      </c>
      <c r="M9" s="112" t="s">
        <v>174</v>
      </c>
      <c r="N9" s="105" t="str">
        <f t="shared" si="5"/>
        <v>東側 停止線削除</v>
      </c>
    </row>
    <row r="10" spans="1:14" ht="52.8" x14ac:dyDescent="0.2">
      <c r="A10" s="206">
        <f t="shared" ca="1" si="0"/>
        <v>3</v>
      </c>
      <c r="B10" s="118" t="str">
        <f t="shared" ca="1" si="1"/>
        <v>261020056_x000D_
(第20-1-1569)</v>
      </c>
      <c r="C10" s="112" t="str">
        <f t="shared" ca="1" si="2"/>
        <v>新規</v>
      </c>
      <c r="D10" s="112" t="str">
        <f t="shared" ca="1" si="3"/>
        <v>〃</v>
      </c>
      <c r="E10" s="112" t="str">
        <f t="shared" ca="1" si="4"/>
        <v>広島市中区昭和町6番21号先交差点</v>
      </c>
      <c r="F10" s="112" t="s">
        <v>164</v>
      </c>
      <c r="G10" s="112">
        <v>2</v>
      </c>
      <c r="H10" s="112"/>
      <c r="I10" s="112">
        <v>220.2</v>
      </c>
      <c r="J10" s="119" t="s">
        <v>179</v>
      </c>
      <c r="K10" s="118" t="s">
        <v>180</v>
      </c>
      <c r="L10" s="112" t="s">
        <v>166</v>
      </c>
      <c r="M10" s="112" t="s">
        <v>178</v>
      </c>
      <c r="N10" s="105" t="str">
        <f t="shared" si="5"/>
        <v>南側 横断歩道削除※廃止のため_x000D_
北側 横断歩道削除※廃止のため</v>
      </c>
    </row>
    <row r="11" spans="1:14" ht="52.8" x14ac:dyDescent="0.2">
      <c r="A11" s="206">
        <f t="shared" ca="1" si="0"/>
        <v>3</v>
      </c>
      <c r="B11" s="118" t="str">
        <f t="shared" ca="1" si="1"/>
        <v>〃</v>
      </c>
      <c r="C11" s="112" t="str">
        <f t="shared" ca="1" si="2"/>
        <v>〃</v>
      </c>
      <c r="D11" s="112" t="str">
        <f t="shared" ca="1" si="3"/>
        <v>〃</v>
      </c>
      <c r="E11" s="112" t="str">
        <f t="shared" ca="1" si="4"/>
        <v>〃</v>
      </c>
      <c r="F11" s="112" t="s">
        <v>169</v>
      </c>
      <c r="G11" s="112">
        <v>2</v>
      </c>
      <c r="H11" s="112"/>
      <c r="I11" s="112">
        <v>13.8</v>
      </c>
      <c r="J11" s="119" t="s">
        <v>170</v>
      </c>
      <c r="K11" s="118" t="s">
        <v>180</v>
      </c>
      <c r="L11" s="112" t="s">
        <v>166</v>
      </c>
      <c r="M11" s="112" t="s">
        <v>178</v>
      </c>
      <c r="N11" s="105" t="str">
        <f t="shared" si="5"/>
        <v>南側 停止線削除※廃止のため_x000D_
北側 停止線削除※廃止のため</v>
      </c>
    </row>
    <row r="12" spans="1:14" ht="105.6" x14ac:dyDescent="0.2">
      <c r="A12" s="206">
        <f t="shared" ca="1" si="0"/>
        <v>3</v>
      </c>
      <c r="B12" s="118">
        <f t="shared" ca="1" si="1"/>
        <v>261020056</v>
      </c>
      <c r="C12" s="112" t="str">
        <f t="shared" ca="1" si="2"/>
        <v>新規</v>
      </c>
      <c r="D12" s="112" t="str">
        <f t="shared" ca="1" si="3"/>
        <v>〃</v>
      </c>
      <c r="E12" s="112" t="str">
        <f t="shared" ca="1" si="4"/>
        <v>〃</v>
      </c>
      <c r="F12" s="112" t="s">
        <v>171</v>
      </c>
      <c r="G12" s="112">
        <v>4</v>
      </c>
      <c r="H12" s="112">
        <v>4</v>
      </c>
      <c r="I12" s="112"/>
      <c r="J12" s="119" t="s">
        <v>181</v>
      </c>
      <c r="K12" s="118">
        <v>261020056</v>
      </c>
      <c r="L12" s="112" t="s">
        <v>166</v>
      </c>
      <c r="M12" s="112" t="s">
        <v>178</v>
      </c>
      <c r="N12" s="105" t="str">
        <f t="shared" si="5"/>
        <v>南側 左外側線0.8m延長※横断歩道削除部分_x000D_
南側 右外側線0.8m延長※横断歩道削除部分_x000D_
北側 左外側線1.2m延長※横断歩道削除部分_x000D_
北側 右外側線1.2m延長※横断歩道削除部分</v>
      </c>
    </row>
    <row r="13" spans="1:14" ht="26.4" x14ac:dyDescent="0.2">
      <c r="A13" s="206">
        <f t="shared" ca="1" si="0"/>
        <v>4</v>
      </c>
      <c r="B13" s="118" t="str">
        <f t="shared" ca="1" si="1"/>
        <v>261020056_x000D_
(第12-1-2670)</v>
      </c>
      <c r="C13" s="112" t="str">
        <f t="shared" ca="1" si="2"/>
        <v>新規</v>
      </c>
      <c r="D13" s="112" t="str">
        <f t="shared" ca="1" si="3"/>
        <v>〃</v>
      </c>
      <c r="E13" s="112" t="str">
        <f t="shared" ca="1" si="4"/>
        <v>広島市中区昭和町8番38号先交差点</v>
      </c>
      <c r="F13" s="112" t="s">
        <v>173</v>
      </c>
      <c r="G13" s="112">
        <v>1</v>
      </c>
      <c r="H13" s="112"/>
      <c r="I13" s="112">
        <v>18</v>
      </c>
      <c r="J13" s="119" t="s">
        <v>183</v>
      </c>
      <c r="K13" s="118" t="s">
        <v>184</v>
      </c>
      <c r="L13" s="112" t="s">
        <v>166</v>
      </c>
      <c r="M13" s="112" t="s">
        <v>182</v>
      </c>
      <c r="N13" s="105" t="str">
        <f t="shared" si="5"/>
        <v>南東側｢止まれ｣削除</v>
      </c>
    </row>
    <row r="14" spans="1:14" ht="26.4" x14ac:dyDescent="0.2">
      <c r="A14" s="206">
        <f t="shared" ca="1" si="0"/>
        <v>4</v>
      </c>
      <c r="B14" s="118" t="str">
        <f t="shared" ca="1" si="1"/>
        <v>〃</v>
      </c>
      <c r="C14" s="112" t="str">
        <f t="shared" ca="1" si="2"/>
        <v>〃</v>
      </c>
      <c r="D14" s="112" t="str">
        <f t="shared" ca="1" si="3"/>
        <v>〃</v>
      </c>
      <c r="E14" s="112" t="str">
        <f t="shared" ca="1" si="4"/>
        <v>〃</v>
      </c>
      <c r="F14" s="112" t="s">
        <v>169</v>
      </c>
      <c r="G14" s="112">
        <v>1</v>
      </c>
      <c r="H14" s="112"/>
      <c r="I14" s="112">
        <v>6</v>
      </c>
      <c r="J14" s="119" t="s">
        <v>185</v>
      </c>
      <c r="K14" s="118" t="s">
        <v>184</v>
      </c>
      <c r="L14" s="112" t="s">
        <v>166</v>
      </c>
      <c r="M14" s="112" t="s">
        <v>182</v>
      </c>
      <c r="N14" s="105" t="str">
        <f t="shared" si="5"/>
        <v>南東側 停止線削除</v>
      </c>
    </row>
    <row r="15" spans="1:14" ht="26.4" x14ac:dyDescent="0.2">
      <c r="A15" s="206">
        <f t="shared" ca="1" si="0"/>
        <v>5</v>
      </c>
      <c r="B15" s="118" t="str">
        <f t="shared" ca="1" si="1"/>
        <v>261020056_x000D_
(第12-1-1785)</v>
      </c>
      <c r="C15" s="112" t="str">
        <f t="shared" ca="1" si="2"/>
        <v>新規</v>
      </c>
      <c r="D15" s="112" t="str">
        <f t="shared" ca="1" si="3"/>
        <v>〃</v>
      </c>
      <c r="E15" s="112" t="str">
        <f t="shared" ca="1" si="4"/>
        <v>広島市中区昭和町9番南東角先交差点</v>
      </c>
      <c r="F15" s="112" t="s">
        <v>173</v>
      </c>
      <c r="G15" s="112">
        <v>1</v>
      </c>
      <c r="H15" s="112"/>
      <c r="I15" s="112">
        <v>13</v>
      </c>
      <c r="J15" s="119" t="s">
        <v>187</v>
      </c>
      <c r="K15" s="118" t="s">
        <v>188</v>
      </c>
      <c r="L15" s="112" t="s">
        <v>166</v>
      </c>
      <c r="M15" s="112" t="s">
        <v>186</v>
      </c>
      <c r="N15" s="105" t="str">
        <f t="shared" si="5"/>
        <v>西側｢止まれ｣削除</v>
      </c>
    </row>
    <row r="16" spans="1:14" ht="26.4" x14ac:dyDescent="0.2">
      <c r="A16" s="206">
        <f t="shared" ca="1" si="0"/>
        <v>5</v>
      </c>
      <c r="B16" s="118" t="str">
        <f t="shared" ca="1" si="1"/>
        <v>〃</v>
      </c>
      <c r="C16" s="112" t="str">
        <f t="shared" ca="1" si="2"/>
        <v>〃</v>
      </c>
      <c r="D16" s="112" t="str">
        <f t="shared" ca="1" si="3"/>
        <v>〃</v>
      </c>
      <c r="E16" s="112" t="str">
        <f t="shared" ca="1" si="4"/>
        <v>〃</v>
      </c>
      <c r="F16" s="112" t="s">
        <v>169</v>
      </c>
      <c r="G16" s="112">
        <v>1</v>
      </c>
      <c r="H16" s="112"/>
      <c r="I16" s="112">
        <v>5.2</v>
      </c>
      <c r="J16" s="119" t="s">
        <v>189</v>
      </c>
      <c r="K16" s="118" t="s">
        <v>188</v>
      </c>
      <c r="L16" s="112" t="s">
        <v>166</v>
      </c>
      <c r="M16" s="112" t="s">
        <v>186</v>
      </c>
      <c r="N16" s="105" t="str">
        <f t="shared" si="5"/>
        <v>西側 停止線削除</v>
      </c>
    </row>
    <row r="17" spans="1:14" ht="26.4" x14ac:dyDescent="0.2">
      <c r="A17" s="206">
        <f t="shared" ca="1" si="0"/>
        <v>6</v>
      </c>
      <c r="B17" s="118" t="str">
        <f t="shared" ca="1" si="1"/>
        <v>261020056_x000D_
(第12-1-3912)</v>
      </c>
      <c r="C17" s="112" t="str">
        <f t="shared" ca="1" si="2"/>
        <v>新規</v>
      </c>
      <c r="D17" s="112" t="str">
        <f t="shared" ca="1" si="3"/>
        <v>〃</v>
      </c>
      <c r="E17" s="112" t="str">
        <f t="shared" ca="1" si="4"/>
        <v>広島市中区竹屋町3番35号先交差点</v>
      </c>
      <c r="F17" s="112" t="s">
        <v>173</v>
      </c>
      <c r="G17" s="112">
        <v>1</v>
      </c>
      <c r="H17" s="112"/>
      <c r="I17" s="112">
        <v>10</v>
      </c>
      <c r="J17" s="119" t="s">
        <v>191</v>
      </c>
      <c r="K17" s="118" t="s">
        <v>192</v>
      </c>
      <c r="L17" s="112" t="s">
        <v>166</v>
      </c>
      <c r="M17" s="112" t="s">
        <v>190</v>
      </c>
      <c r="N17" s="105" t="str">
        <f t="shared" si="5"/>
        <v>南西側｢止まれ｣削除</v>
      </c>
    </row>
    <row r="18" spans="1:14" ht="26.4" x14ac:dyDescent="0.2">
      <c r="A18" s="206">
        <f t="shared" ca="1" si="0"/>
        <v>6</v>
      </c>
      <c r="B18" s="118" t="str">
        <f t="shared" ca="1" si="1"/>
        <v>〃</v>
      </c>
      <c r="C18" s="112" t="str">
        <f t="shared" ca="1" si="2"/>
        <v>〃</v>
      </c>
      <c r="D18" s="112" t="str">
        <f t="shared" ca="1" si="3"/>
        <v>〃</v>
      </c>
      <c r="E18" s="112" t="str">
        <f t="shared" ca="1" si="4"/>
        <v>〃</v>
      </c>
      <c r="F18" s="112" t="s">
        <v>169</v>
      </c>
      <c r="G18" s="112">
        <v>1</v>
      </c>
      <c r="H18" s="112"/>
      <c r="I18" s="112">
        <v>12</v>
      </c>
      <c r="J18" s="119" t="s">
        <v>193</v>
      </c>
      <c r="K18" s="118" t="s">
        <v>192</v>
      </c>
      <c r="L18" s="112" t="s">
        <v>166</v>
      </c>
      <c r="M18" s="112" t="s">
        <v>190</v>
      </c>
      <c r="N18" s="105" t="str">
        <f t="shared" si="5"/>
        <v>南西側 停止線削除</v>
      </c>
    </row>
    <row r="19" spans="1:14" ht="26.4" x14ac:dyDescent="0.2">
      <c r="A19" s="206">
        <f t="shared" ca="1" si="0"/>
        <v>7</v>
      </c>
      <c r="B19" s="118" t="str">
        <f t="shared" ca="1" si="1"/>
        <v>261020056_x000D_
(第12-1-1786)</v>
      </c>
      <c r="C19" s="112" t="str">
        <f t="shared" ca="1" si="2"/>
        <v>新規</v>
      </c>
      <c r="D19" s="112" t="str">
        <f t="shared" ca="1" si="3"/>
        <v>〃</v>
      </c>
      <c r="E19" s="112" t="str">
        <f t="shared" ca="1" si="4"/>
        <v>広島市中区竹屋町4番24号先交差点</v>
      </c>
      <c r="F19" s="112" t="s">
        <v>173</v>
      </c>
      <c r="G19" s="112">
        <v>1</v>
      </c>
      <c r="H19" s="112"/>
      <c r="I19" s="112">
        <v>11</v>
      </c>
      <c r="J19" s="119" t="s">
        <v>175</v>
      </c>
      <c r="K19" s="118" t="s">
        <v>195</v>
      </c>
      <c r="L19" s="112" t="s">
        <v>166</v>
      </c>
      <c r="M19" s="112" t="s">
        <v>194</v>
      </c>
      <c r="N19" s="105" t="str">
        <f t="shared" si="5"/>
        <v>東側｢止まれ｣削除</v>
      </c>
    </row>
    <row r="20" spans="1:14" ht="26.4" x14ac:dyDescent="0.2">
      <c r="A20" s="206">
        <f t="shared" ca="1" si="0"/>
        <v>7</v>
      </c>
      <c r="B20" s="118" t="str">
        <f t="shared" ca="1" si="1"/>
        <v>〃</v>
      </c>
      <c r="C20" s="112" t="str">
        <f t="shared" ca="1" si="2"/>
        <v>〃</v>
      </c>
      <c r="D20" s="112" t="str">
        <f t="shared" ca="1" si="3"/>
        <v>〃</v>
      </c>
      <c r="E20" s="112" t="str">
        <f t="shared" ca="1" si="4"/>
        <v>〃</v>
      </c>
      <c r="F20" s="112" t="s">
        <v>169</v>
      </c>
      <c r="G20" s="112">
        <v>1</v>
      </c>
      <c r="H20" s="112"/>
      <c r="I20" s="112">
        <v>8.1</v>
      </c>
      <c r="J20" s="119" t="s">
        <v>177</v>
      </c>
      <c r="K20" s="118" t="s">
        <v>195</v>
      </c>
      <c r="L20" s="112" t="s">
        <v>166</v>
      </c>
      <c r="M20" s="112" t="s">
        <v>194</v>
      </c>
      <c r="N20" s="105" t="str">
        <f t="shared" si="5"/>
        <v>東側 停止線削除</v>
      </c>
    </row>
    <row r="21" spans="1:14" ht="26.4" x14ac:dyDescent="0.2">
      <c r="A21" s="206">
        <f t="shared" ca="1" si="0"/>
        <v>8</v>
      </c>
      <c r="B21" s="118" t="str">
        <f t="shared" ca="1" si="1"/>
        <v>261020056_x000D_
(第20-1-1571)</v>
      </c>
      <c r="C21" s="112" t="str">
        <f t="shared" ca="1" si="2"/>
        <v>新規</v>
      </c>
      <c r="D21" s="112" t="str">
        <f t="shared" ca="1" si="3"/>
        <v>〃</v>
      </c>
      <c r="E21" s="112" t="str">
        <f t="shared" ca="1" si="4"/>
        <v>広島市中区竹屋町5番19号先交差点</v>
      </c>
      <c r="F21" s="112" t="s">
        <v>164</v>
      </c>
      <c r="G21" s="112">
        <v>1</v>
      </c>
      <c r="H21" s="112"/>
      <c r="I21" s="112">
        <v>75</v>
      </c>
      <c r="J21" s="119" t="s">
        <v>167</v>
      </c>
      <c r="K21" s="118" t="s">
        <v>197</v>
      </c>
      <c r="L21" s="112" t="s">
        <v>166</v>
      </c>
      <c r="M21" s="112" t="s">
        <v>196</v>
      </c>
      <c r="N21" s="105" t="str">
        <f t="shared" si="5"/>
        <v>南側 横断歩道削除※廃止のため</v>
      </c>
    </row>
    <row r="22" spans="1:14" ht="26.4" x14ac:dyDescent="0.2">
      <c r="A22" s="206">
        <f t="shared" ca="1" si="0"/>
        <v>8</v>
      </c>
      <c r="B22" s="118" t="str">
        <f t="shared" ca="1" si="1"/>
        <v>〃</v>
      </c>
      <c r="C22" s="112" t="str">
        <f t="shared" ca="1" si="2"/>
        <v>〃</v>
      </c>
      <c r="D22" s="112" t="str">
        <f t="shared" ca="1" si="3"/>
        <v>〃</v>
      </c>
      <c r="E22" s="112" t="str">
        <f t="shared" ca="1" si="4"/>
        <v>〃</v>
      </c>
      <c r="F22" s="112" t="s">
        <v>169</v>
      </c>
      <c r="G22" s="112">
        <v>1</v>
      </c>
      <c r="H22" s="112"/>
      <c r="I22" s="112">
        <v>9</v>
      </c>
      <c r="J22" s="119" t="s">
        <v>198</v>
      </c>
      <c r="K22" s="118" t="s">
        <v>197</v>
      </c>
      <c r="L22" s="112" t="s">
        <v>166</v>
      </c>
      <c r="M22" s="112" t="s">
        <v>196</v>
      </c>
      <c r="N22" s="105" t="str">
        <f t="shared" si="5"/>
        <v>南側 停止線削除※廃止のため</v>
      </c>
    </row>
    <row r="23" spans="1:14" ht="26.4" x14ac:dyDescent="0.2">
      <c r="A23" s="206">
        <f t="shared" ca="1" si="0"/>
        <v>9</v>
      </c>
      <c r="B23" s="118" t="str">
        <f t="shared" ca="1" si="1"/>
        <v>261020056_x000D_
(第12-1-1525)</v>
      </c>
      <c r="C23" s="112" t="str">
        <f t="shared" ca="1" si="2"/>
        <v>新規</v>
      </c>
      <c r="D23" s="112" t="str">
        <f t="shared" ca="1" si="3"/>
        <v>〃</v>
      </c>
      <c r="E23" s="112" t="str">
        <f t="shared" ca="1" si="4"/>
        <v>広島市中区鶴見町11番16号先交差点</v>
      </c>
      <c r="F23" s="112" t="s">
        <v>173</v>
      </c>
      <c r="G23" s="112">
        <v>1</v>
      </c>
      <c r="H23" s="112"/>
      <c r="I23" s="112">
        <v>4</v>
      </c>
      <c r="J23" s="119" t="s">
        <v>200</v>
      </c>
      <c r="K23" s="118" t="s">
        <v>201</v>
      </c>
      <c r="L23" s="112" t="s">
        <v>166</v>
      </c>
      <c r="M23" s="112" t="s">
        <v>199</v>
      </c>
      <c r="N23" s="105" t="str">
        <f t="shared" si="5"/>
        <v>北側｢止ﾏﾚ｣削除</v>
      </c>
    </row>
    <row r="24" spans="1:14" ht="26.4" x14ac:dyDescent="0.2">
      <c r="A24" s="206">
        <f t="shared" ca="1" si="0"/>
        <v>9</v>
      </c>
      <c r="B24" s="118" t="str">
        <f t="shared" ca="1" si="1"/>
        <v>〃</v>
      </c>
      <c r="C24" s="112" t="str">
        <f t="shared" ca="1" si="2"/>
        <v>〃</v>
      </c>
      <c r="D24" s="112" t="str">
        <f t="shared" ca="1" si="3"/>
        <v>〃</v>
      </c>
      <c r="E24" s="112" t="str">
        <f t="shared" ca="1" si="4"/>
        <v>〃</v>
      </c>
      <c r="F24" s="112" t="s">
        <v>169</v>
      </c>
      <c r="G24" s="112">
        <v>1</v>
      </c>
      <c r="H24" s="112"/>
      <c r="I24" s="112">
        <v>5.0999999999999996</v>
      </c>
      <c r="J24" s="119" t="s">
        <v>202</v>
      </c>
      <c r="K24" s="118" t="s">
        <v>201</v>
      </c>
      <c r="L24" s="112" t="s">
        <v>166</v>
      </c>
      <c r="M24" s="112" t="s">
        <v>199</v>
      </c>
      <c r="N24" s="105" t="str">
        <f t="shared" si="5"/>
        <v>北側 停止線削除</v>
      </c>
    </row>
    <row r="25" spans="1:14" ht="26.4" x14ac:dyDescent="0.2">
      <c r="A25" s="206">
        <f t="shared" ca="1" si="0"/>
        <v>10</v>
      </c>
      <c r="B25" s="118" t="str">
        <f t="shared" ca="1" si="1"/>
        <v>261020056_x000D_
(第12-1-1091)</v>
      </c>
      <c r="C25" s="112" t="str">
        <f t="shared" ca="1" si="2"/>
        <v>新規</v>
      </c>
      <c r="D25" s="112" t="str">
        <f t="shared" ca="1" si="3"/>
        <v>〃</v>
      </c>
      <c r="E25" s="112" t="str">
        <f t="shared" ca="1" si="4"/>
        <v>広島市中区鶴見町12番北東角先交差点</v>
      </c>
      <c r="F25" s="112" t="s">
        <v>173</v>
      </c>
      <c r="G25" s="112">
        <v>1</v>
      </c>
      <c r="H25" s="112"/>
      <c r="I25" s="112">
        <v>4</v>
      </c>
      <c r="J25" s="119" t="s">
        <v>204</v>
      </c>
      <c r="K25" s="118" t="s">
        <v>205</v>
      </c>
      <c r="L25" s="112" t="s">
        <v>166</v>
      </c>
      <c r="M25" s="112" t="s">
        <v>203</v>
      </c>
      <c r="N25" s="105" t="str">
        <f t="shared" si="5"/>
        <v>南側｢止まれ｣削除</v>
      </c>
    </row>
    <row r="26" spans="1:14" ht="26.4" x14ac:dyDescent="0.2">
      <c r="A26" s="206">
        <f t="shared" ca="1" si="0"/>
        <v>10</v>
      </c>
      <c r="B26" s="118" t="str">
        <f t="shared" ca="1" si="1"/>
        <v>〃</v>
      </c>
      <c r="C26" s="112" t="str">
        <f t="shared" ca="1" si="2"/>
        <v>〃</v>
      </c>
      <c r="D26" s="112" t="str">
        <f t="shared" ca="1" si="3"/>
        <v>〃</v>
      </c>
      <c r="E26" s="112" t="str">
        <f t="shared" ca="1" si="4"/>
        <v>〃</v>
      </c>
      <c r="F26" s="112" t="s">
        <v>169</v>
      </c>
      <c r="G26" s="112">
        <v>1</v>
      </c>
      <c r="H26" s="112"/>
      <c r="I26" s="112">
        <v>2.4</v>
      </c>
      <c r="J26" s="119" t="s">
        <v>206</v>
      </c>
      <c r="K26" s="118" t="s">
        <v>205</v>
      </c>
      <c r="L26" s="112" t="s">
        <v>166</v>
      </c>
      <c r="M26" s="112" t="s">
        <v>203</v>
      </c>
      <c r="N26" s="105" t="str">
        <f t="shared" si="5"/>
        <v>南側 停止線削除</v>
      </c>
    </row>
    <row r="27" spans="1:14" ht="26.4" x14ac:dyDescent="0.2">
      <c r="A27" s="206">
        <f t="shared" ca="1" si="0"/>
        <v>11</v>
      </c>
      <c r="B27" s="118" t="str">
        <f t="shared" ca="1" si="1"/>
        <v>261020056_x000D_
(第12-1-1090)</v>
      </c>
      <c r="C27" s="112" t="str">
        <f t="shared" ca="1" si="2"/>
        <v>新規</v>
      </c>
      <c r="D27" s="112" t="str">
        <f t="shared" ca="1" si="3"/>
        <v>〃</v>
      </c>
      <c r="E27" s="112" t="str">
        <f t="shared" ca="1" si="4"/>
        <v>広島市中区鶴見町2番南西角先交差点</v>
      </c>
      <c r="F27" s="112" t="s">
        <v>173</v>
      </c>
      <c r="G27" s="112">
        <v>1</v>
      </c>
      <c r="H27" s="112"/>
      <c r="I27" s="112">
        <v>10</v>
      </c>
      <c r="J27" s="119" t="s">
        <v>208</v>
      </c>
      <c r="K27" s="118" t="s">
        <v>209</v>
      </c>
      <c r="L27" s="112" t="s">
        <v>166</v>
      </c>
      <c r="M27" s="112" t="s">
        <v>207</v>
      </c>
      <c r="N27" s="105" t="str">
        <f t="shared" si="5"/>
        <v>北側｢止まれ｣削除</v>
      </c>
    </row>
    <row r="28" spans="1:14" ht="26.4" x14ac:dyDescent="0.2">
      <c r="A28" s="206">
        <f t="shared" ca="1" si="0"/>
        <v>11</v>
      </c>
      <c r="B28" s="118" t="str">
        <f t="shared" ca="1" si="1"/>
        <v>〃</v>
      </c>
      <c r="C28" s="112" t="str">
        <f t="shared" ca="1" si="2"/>
        <v>〃</v>
      </c>
      <c r="D28" s="112" t="str">
        <f t="shared" ca="1" si="3"/>
        <v>〃</v>
      </c>
      <c r="E28" s="112" t="str">
        <f t="shared" ca="1" si="4"/>
        <v>〃</v>
      </c>
      <c r="F28" s="112" t="s">
        <v>169</v>
      </c>
      <c r="G28" s="112">
        <v>1</v>
      </c>
      <c r="H28" s="112"/>
      <c r="I28" s="112">
        <v>1.5</v>
      </c>
      <c r="J28" s="119" t="s">
        <v>202</v>
      </c>
      <c r="K28" s="118" t="s">
        <v>209</v>
      </c>
      <c r="L28" s="112" t="s">
        <v>166</v>
      </c>
      <c r="M28" s="112" t="s">
        <v>207</v>
      </c>
      <c r="N28" s="105" t="str">
        <f t="shared" si="5"/>
        <v>北側 停止線削除</v>
      </c>
    </row>
    <row r="29" spans="1:14" ht="26.4" x14ac:dyDescent="0.2">
      <c r="A29" s="206">
        <f t="shared" ca="1" si="0"/>
        <v>12</v>
      </c>
      <c r="B29" s="118" t="str">
        <f t="shared" ca="1" si="1"/>
        <v>261020056_x000D_
(第12-1-1535)</v>
      </c>
      <c r="C29" s="112" t="str">
        <f t="shared" ca="1" si="2"/>
        <v>新規</v>
      </c>
      <c r="D29" s="112" t="str">
        <f t="shared" ca="1" si="3"/>
        <v>〃</v>
      </c>
      <c r="E29" s="112" t="str">
        <f t="shared" ca="1" si="4"/>
        <v>広島市中区鶴見町6番南東角先交差点</v>
      </c>
      <c r="F29" s="112" t="s">
        <v>173</v>
      </c>
      <c r="G29" s="112">
        <v>1</v>
      </c>
      <c r="H29" s="112"/>
      <c r="I29" s="112">
        <v>11</v>
      </c>
      <c r="J29" s="119" t="s">
        <v>187</v>
      </c>
      <c r="K29" s="118" t="s">
        <v>211</v>
      </c>
      <c r="L29" s="112" t="s">
        <v>166</v>
      </c>
      <c r="M29" s="112" t="s">
        <v>210</v>
      </c>
      <c r="N29" s="105" t="str">
        <f t="shared" si="5"/>
        <v>西側｢止まれ｣削除</v>
      </c>
    </row>
    <row r="30" spans="1:14" ht="26.4" x14ac:dyDescent="0.2">
      <c r="A30" s="206">
        <f t="shared" ca="1" si="0"/>
        <v>12</v>
      </c>
      <c r="B30" s="118" t="str">
        <f t="shared" ca="1" si="1"/>
        <v>〃</v>
      </c>
      <c r="C30" s="112" t="str">
        <f t="shared" ca="1" si="2"/>
        <v>〃</v>
      </c>
      <c r="D30" s="112" t="str">
        <f t="shared" ca="1" si="3"/>
        <v>〃</v>
      </c>
      <c r="E30" s="112" t="str">
        <f t="shared" ca="1" si="4"/>
        <v>〃</v>
      </c>
      <c r="F30" s="112" t="s">
        <v>169</v>
      </c>
      <c r="G30" s="112">
        <v>1</v>
      </c>
      <c r="H30" s="112"/>
      <c r="I30" s="112">
        <v>10</v>
      </c>
      <c r="J30" s="119" t="s">
        <v>189</v>
      </c>
      <c r="K30" s="118" t="s">
        <v>211</v>
      </c>
      <c r="L30" s="112" t="s">
        <v>166</v>
      </c>
      <c r="M30" s="112" t="s">
        <v>210</v>
      </c>
      <c r="N30" s="105" t="str">
        <f t="shared" si="5"/>
        <v>西側 停止線削除</v>
      </c>
    </row>
    <row r="31" spans="1:14" ht="26.4" x14ac:dyDescent="0.2">
      <c r="A31" s="206">
        <f t="shared" ca="1" si="0"/>
        <v>13</v>
      </c>
      <c r="B31" s="118" t="str">
        <f t="shared" ca="1" si="1"/>
        <v>261020056_x000D_
(第12-1-1529)</v>
      </c>
      <c r="C31" s="112" t="str">
        <f t="shared" ca="1" si="2"/>
        <v>新規</v>
      </c>
      <c r="D31" s="112" t="str">
        <f t="shared" ca="1" si="3"/>
        <v>〃</v>
      </c>
      <c r="E31" s="112" t="str">
        <f t="shared" ca="1" si="4"/>
        <v>広島市中区鶴見町6番北西角先交差点</v>
      </c>
      <c r="F31" s="112" t="s">
        <v>173</v>
      </c>
      <c r="G31" s="112">
        <v>1</v>
      </c>
      <c r="H31" s="112"/>
      <c r="I31" s="112">
        <v>13</v>
      </c>
      <c r="J31" s="119" t="s">
        <v>175</v>
      </c>
      <c r="K31" s="118" t="s">
        <v>213</v>
      </c>
      <c r="L31" s="112" t="s">
        <v>166</v>
      </c>
      <c r="M31" s="112" t="s">
        <v>212</v>
      </c>
      <c r="N31" s="105" t="str">
        <f t="shared" si="5"/>
        <v>東側｢止まれ｣削除</v>
      </c>
    </row>
    <row r="32" spans="1:14" ht="26.4" x14ac:dyDescent="0.2">
      <c r="A32" s="206">
        <f t="shared" ca="1" si="0"/>
        <v>13</v>
      </c>
      <c r="B32" s="118" t="str">
        <f t="shared" ca="1" si="1"/>
        <v>〃</v>
      </c>
      <c r="C32" s="112" t="str">
        <f t="shared" ca="1" si="2"/>
        <v>〃</v>
      </c>
      <c r="D32" s="112" t="str">
        <f t="shared" ca="1" si="3"/>
        <v>〃</v>
      </c>
      <c r="E32" s="112" t="str">
        <f t="shared" ca="1" si="4"/>
        <v>〃</v>
      </c>
      <c r="F32" s="112" t="s">
        <v>169</v>
      </c>
      <c r="G32" s="112">
        <v>1</v>
      </c>
      <c r="H32" s="112"/>
      <c r="I32" s="112">
        <v>11</v>
      </c>
      <c r="J32" s="119" t="s">
        <v>177</v>
      </c>
      <c r="K32" s="118" t="s">
        <v>213</v>
      </c>
      <c r="L32" s="112" t="s">
        <v>166</v>
      </c>
      <c r="M32" s="112" t="s">
        <v>212</v>
      </c>
      <c r="N32" s="105" t="str">
        <f t="shared" si="5"/>
        <v>東側 停止線削除</v>
      </c>
    </row>
    <row r="33" spans="1:14" ht="26.4" x14ac:dyDescent="0.2">
      <c r="A33" s="206">
        <f t="shared" ca="1" si="0"/>
        <v>14</v>
      </c>
      <c r="B33" s="118" t="str">
        <f t="shared" ca="1" si="1"/>
        <v>261020056_x000D_
(第12-1-1537)</v>
      </c>
      <c r="C33" s="112" t="str">
        <f t="shared" ca="1" si="2"/>
        <v>新規</v>
      </c>
      <c r="D33" s="112" t="str">
        <f t="shared" ca="1" si="3"/>
        <v>〃</v>
      </c>
      <c r="E33" s="112" t="str">
        <f t="shared" ca="1" si="4"/>
        <v>広島市中区東平塚町11番4号先交差点</v>
      </c>
      <c r="F33" s="112" t="s">
        <v>173</v>
      </c>
      <c r="G33" s="112">
        <v>1</v>
      </c>
      <c r="H33" s="112"/>
      <c r="I33" s="112">
        <v>15</v>
      </c>
      <c r="J33" s="119" t="s">
        <v>187</v>
      </c>
      <c r="K33" s="118" t="s">
        <v>215</v>
      </c>
      <c r="L33" s="112" t="s">
        <v>166</v>
      </c>
      <c r="M33" s="112" t="s">
        <v>214</v>
      </c>
      <c r="N33" s="105" t="str">
        <f t="shared" si="5"/>
        <v>西側｢止まれ｣削除</v>
      </c>
    </row>
    <row r="34" spans="1:14" ht="26.4" x14ac:dyDescent="0.2">
      <c r="A34" s="206">
        <f t="shared" ca="1" si="0"/>
        <v>14</v>
      </c>
      <c r="B34" s="118" t="str">
        <f t="shared" ca="1" si="1"/>
        <v>〃</v>
      </c>
      <c r="C34" s="112" t="str">
        <f t="shared" ca="1" si="2"/>
        <v>〃</v>
      </c>
      <c r="D34" s="112" t="str">
        <f t="shared" ca="1" si="3"/>
        <v>〃</v>
      </c>
      <c r="E34" s="112" t="str">
        <f t="shared" ca="1" si="4"/>
        <v>〃</v>
      </c>
      <c r="F34" s="112" t="s">
        <v>169</v>
      </c>
      <c r="G34" s="112">
        <v>1</v>
      </c>
      <c r="H34" s="112"/>
      <c r="I34" s="112">
        <v>4.2</v>
      </c>
      <c r="J34" s="119" t="s">
        <v>189</v>
      </c>
      <c r="K34" s="118" t="s">
        <v>215</v>
      </c>
      <c r="L34" s="112" t="s">
        <v>166</v>
      </c>
      <c r="M34" s="112" t="s">
        <v>214</v>
      </c>
      <c r="N34" s="105" t="str">
        <f t="shared" si="5"/>
        <v>西側 停止線削除</v>
      </c>
    </row>
    <row r="35" spans="1:14" ht="26.4" x14ac:dyDescent="0.2">
      <c r="A35" s="206">
        <f t="shared" ca="1" si="0"/>
        <v>15</v>
      </c>
      <c r="B35" s="118" t="str">
        <f t="shared" ca="1" si="1"/>
        <v>261020056_x000D_
(第12-1-2648)</v>
      </c>
      <c r="C35" s="112" t="str">
        <f t="shared" ca="1" si="2"/>
        <v>新規</v>
      </c>
      <c r="D35" s="112" t="str">
        <f t="shared" ca="1" si="3"/>
        <v>〃</v>
      </c>
      <c r="E35" s="112" t="str">
        <f t="shared" ca="1" si="4"/>
        <v>広島市中区富士見町10番7号先交差点</v>
      </c>
      <c r="F35" s="112" t="s">
        <v>173</v>
      </c>
      <c r="G35" s="112">
        <v>1</v>
      </c>
      <c r="H35" s="112"/>
      <c r="I35" s="112">
        <v>13</v>
      </c>
      <c r="J35" s="119" t="s">
        <v>208</v>
      </c>
      <c r="K35" s="118" t="s">
        <v>217</v>
      </c>
      <c r="L35" s="112" t="s">
        <v>166</v>
      </c>
      <c r="M35" s="112" t="s">
        <v>216</v>
      </c>
      <c r="N35" s="105" t="str">
        <f t="shared" si="5"/>
        <v>北側｢止まれ｣削除</v>
      </c>
    </row>
    <row r="36" spans="1:14" ht="26.4" x14ac:dyDescent="0.2">
      <c r="A36" s="206">
        <f t="shared" ca="1" si="0"/>
        <v>15</v>
      </c>
      <c r="B36" s="118" t="str">
        <f t="shared" ca="1" si="1"/>
        <v>〃</v>
      </c>
      <c r="C36" s="112" t="str">
        <f t="shared" ca="1" si="2"/>
        <v>〃</v>
      </c>
      <c r="D36" s="112" t="str">
        <f t="shared" ca="1" si="3"/>
        <v>〃</v>
      </c>
      <c r="E36" s="112" t="str">
        <f t="shared" ca="1" si="4"/>
        <v>〃</v>
      </c>
      <c r="F36" s="112" t="s">
        <v>169</v>
      </c>
      <c r="G36" s="112">
        <v>1</v>
      </c>
      <c r="H36" s="112"/>
      <c r="I36" s="112">
        <v>20</v>
      </c>
      <c r="J36" s="119" t="s">
        <v>202</v>
      </c>
      <c r="K36" s="118" t="s">
        <v>217</v>
      </c>
      <c r="L36" s="112" t="s">
        <v>166</v>
      </c>
      <c r="M36" s="112" t="s">
        <v>216</v>
      </c>
      <c r="N36" s="105" t="str">
        <f t="shared" si="5"/>
        <v>北側 停止線削除</v>
      </c>
    </row>
    <row r="37" spans="1:14" ht="26.4" x14ac:dyDescent="0.2">
      <c r="A37" s="206">
        <f t="shared" ca="1" si="0"/>
        <v>16</v>
      </c>
      <c r="B37" s="118" t="str">
        <f t="shared" ca="1" si="1"/>
        <v>261020056_x000D_
(第12-1-0231)</v>
      </c>
      <c r="C37" s="112" t="str">
        <f t="shared" ca="1" si="2"/>
        <v>新規</v>
      </c>
      <c r="D37" s="112" t="str">
        <f t="shared" ca="1" si="3"/>
        <v>〃</v>
      </c>
      <c r="E37" s="112" t="str">
        <f t="shared" ca="1" si="4"/>
        <v>広島市中区富士見町1番1号先交差点</v>
      </c>
      <c r="F37" s="112" t="s">
        <v>173</v>
      </c>
      <c r="G37" s="112">
        <v>1</v>
      </c>
      <c r="H37" s="112"/>
      <c r="I37" s="112">
        <v>2</v>
      </c>
      <c r="J37" s="119" t="s">
        <v>187</v>
      </c>
      <c r="K37" s="118" t="s">
        <v>219</v>
      </c>
      <c r="L37" s="112" t="s">
        <v>166</v>
      </c>
      <c r="M37" s="112" t="s">
        <v>218</v>
      </c>
      <c r="N37" s="105" t="str">
        <f t="shared" si="5"/>
        <v>西側｢止まれ｣削除</v>
      </c>
    </row>
    <row r="38" spans="1:14" ht="26.4" x14ac:dyDescent="0.2">
      <c r="A38" s="206">
        <f t="shared" ca="1" si="0"/>
        <v>16</v>
      </c>
      <c r="B38" s="118" t="str">
        <f t="shared" ca="1" si="1"/>
        <v>〃</v>
      </c>
      <c r="C38" s="112" t="str">
        <f t="shared" ca="1" si="2"/>
        <v>〃</v>
      </c>
      <c r="D38" s="112" t="str">
        <f t="shared" ca="1" si="3"/>
        <v>〃</v>
      </c>
      <c r="E38" s="112" t="str">
        <f t="shared" ca="1" si="4"/>
        <v>〃</v>
      </c>
      <c r="F38" s="112" t="s">
        <v>169</v>
      </c>
      <c r="G38" s="112">
        <v>1</v>
      </c>
      <c r="H38" s="112"/>
      <c r="I38" s="112">
        <v>0.3</v>
      </c>
      <c r="J38" s="119" t="s">
        <v>189</v>
      </c>
      <c r="K38" s="118" t="s">
        <v>219</v>
      </c>
      <c r="L38" s="112" t="s">
        <v>166</v>
      </c>
      <c r="M38" s="112" t="s">
        <v>218</v>
      </c>
      <c r="N38" s="105" t="str">
        <f t="shared" si="5"/>
        <v>西側 停止線削除</v>
      </c>
    </row>
    <row r="39" spans="1:14" ht="26.4" x14ac:dyDescent="0.2">
      <c r="A39" s="206">
        <f t="shared" ca="1" si="0"/>
        <v>17</v>
      </c>
      <c r="B39" s="118" t="str">
        <f t="shared" ca="1" si="1"/>
        <v>261020056_x000D_
(第12-1-3713)</v>
      </c>
      <c r="C39" s="112" t="str">
        <f t="shared" ca="1" si="2"/>
        <v>新規</v>
      </c>
      <c r="D39" s="112" t="str">
        <f t="shared" ca="1" si="3"/>
        <v>〃</v>
      </c>
      <c r="E39" s="112" t="str">
        <f t="shared" ca="1" si="4"/>
        <v>広島市中区富士見町7番13号先交差点</v>
      </c>
      <c r="F39" s="112" t="s">
        <v>173</v>
      </c>
      <c r="G39" s="112">
        <v>1</v>
      </c>
      <c r="H39" s="112"/>
      <c r="I39" s="112">
        <v>15</v>
      </c>
      <c r="J39" s="119" t="s">
        <v>175</v>
      </c>
      <c r="K39" s="118" t="s">
        <v>221</v>
      </c>
      <c r="L39" s="112" t="s">
        <v>166</v>
      </c>
      <c r="M39" s="112" t="s">
        <v>220</v>
      </c>
      <c r="N39" s="105" t="str">
        <f t="shared" si="5"/>
        <v>東側｢止まれ｣削除</v>
      </c>
    </row>
    <row r="40" spans="1:14" ht="26.4" x14ac:dyDescent="0.2">
      <c r="A40" s="206">
        <f t="shared" ca="1" si="0"/>
        <v>17</v>
      </c>
      <c r="B40" s="118" t="str">
        <f t="shared" ca="1" si="1"/>
        <v>〃</v>
      </c>
      <c r="C40" s="112" t="str">
        <f t="shared" ca="1" si="2"/>
        <v>〃</v>
      </c>
      <c r="D40" s="112" t="str">
        <f t="shared" ca="1" si="3"/>
        <v>〃</v>
      </c>
      <c r="E40" s="112" t="str">
        <f t="shared" ca="1" si="4"/>
        <v>〃</v>
      </c>
      <c r="F40" s="112" t="s">
        <v>169</v>
      </c>
      <c r="G40" s="112">
        <v>1</v>
      </c>
      <c r="H40" s="112"/>
      <c r="I40" s="112">
        <v>2.4</v>
      </c>
      <c r="J40" s="119" t="s">
        <v>177</v>
      </c>
      <c r="K40" s="118" t="s">
        <v>221</v>
      </c>
      <c r="L40" s="112" t="s">
        <v>166</v>
      </c>
      <c r="M40" s="112" t="s">
        <v>220</v>
      </c>
      <c r="N40" s="105" t="str">
        <f t="shared" si="5"/>
        <v>東側 停止線削除</v>
      </c>
    </row>
    <row r="41" spans="1:14" ht="26.4" x14ac:dyDescent="0.2">
      <c r="A41" s="206">
        <f t="shared" ca="1" si="0"/>
        <v>18</v>
      </c>
      <c r="B41" s="118" t="str">
        <f t="shared" ca="1" si="1"/>
        <v>261020056_x000D_
(第12-1-1534)</v>
      </c>
      <c r="C41" s="112" t="str">
        <f t="shared" ca="1" si="2"/>
        <v>新規</v>
      </c>
      <c r="D41" s="112" t="str">
        <f t="shared" ca="1" si="3"/>
        <v>〃</v>
      </c>
      <c r="E41" s="112" t="str">
        <f t="shared" ca="1" si="4"/>
        <v>広島市中区宝町9番25号先交差点</v>
      </c>
      <c r="F41" s="112" t="s">
        <v>173</v>
      </c>
      <c r="G41" s="112">
        <v>1</v>
      </c>
      <c r="H41" s="112"/>
      <c r="I41" s="112">
        <v>1</v>
      </c>
      <c r="J41" s="119" t="s">
        <v>175</v>
      </c>
      <c r="K41" s="118" t="s">
        <v>223</v>
      </c>
      <c r="L41" s="112" t="s">
        <v>166</v>
      </c>
      <c r="M41" s="112" t="s">
        <v>222</v>
      </c>
      <c r="N41" s="105" t="str">
        <f t="shared" si="5"/>
        <v>東側｢止まれ｣削除</v>
      </c>
    </row>
    <row r="42" spans="1:14" ht="27" thickBot="1" x14ac:dyDescent="0.25">
      <c r="A42" s="206">
        <f t="shared" ca="1" si="0"/>
        <v>18</v>
      </c>
      <c r="B42" s="172" t="str">
        <f ca="1">IF(OFFSET(K42,-1,)=K42,"〃",K42)</f>
        <v>〃</v>
      </c>
      <c r="C42" s="171" t="str">
        <f ca="1">IF(B42="〃","〃","新規")</f>
        <v>〃</v>
      </c>
      <c r="D42" s="171" t="str">
        <f ca="1">IF(OFFSET(L42,-1,)=L42,"〃",L42)</f>
        <v>〃</v>
      </c>
      <c r="E42" s="171" t="str">
        <f ca="1">IF(OFFSET(M42,-1,)=M42,"〃",M42)</f>
        <v>〃</v>
      </c>
      <c r="F42" s="171" t="s">
        <v>169</v>
      </c>
      <c r="G42" s="171">
        <v>1</v>
      </c>
      <c r="H42" s="171"/>
      <c r="I42" s="171">
        <v>1.8</v>
      </c>
      <c r="J42" s="173" t="s">
        <v>177</v>
      </c>
      <c r="K42" s="118" t="s">
        <v>223</v>
      </c>
      <c r="L42" s="112" t="s">
        <v>166</v>
      </c>
      <c r="M42" s="112" t="s">
        <v>222</v>
      </c>
      <c r="N42" s="105" t="str">
        <f>ASC(J42)</f>
        <v>東側 停止線削除</v>
      </c>
    </row>
    <row r="43" spans="1:14" ht="17.25" customHeight="1" x14ac:dyDescent="0.2">
      <c r="B43" s="283" t="str">
        <f>警察署名</f>
        <v>広島中央</v>
      </c>
      <c r="C43" s="284"/>
      <c r="D43" s="284"/>
      <c r="E43" s="287" t="s">
        <v>73</v>
      </c>
      <c r="F43" s="139">
        <v>18</v>
      </c>
      <c r="G43" s="140"/>
      <c r="H43" s="141">
        <f>IF(ISERROR(FIND("図示", H3)), IF(ISERROR(FIND("削除", H3)), SUMPRODUCT((ISNUMBER(FIND("横断歩道　実線",$F5:$F42)))*(H5:H42&lt;&gt;""), $G5:$G42), 0), SUMIF(H5:H42,"&gt;0",$G5:$G42))</f>
        <v>0</v>
      </c>
      <c r="I43" s="141">
        <f>IF(ISERROR(FIND("図示", I3)), IF(ISERROR(FIND("削除", I3)), SUMPRODUCT((ISNUMBER(FIND("横断歩道　実線",$F5:$F42)))*(I5:I42&lt;&gt;""), $G5:$G42), 0), SUMIF(I5:I42,"&gt;0",$G5:$G42))</f>
        <v>0</v>
      </c>
      <c r="J43" s="121"/>
    </row>
    <row r="44" spans="1:14" ht="18" customHeight="1" thickBot="1" x14ac:dyDescent="0.25">
      <c r="B44" s="285"/>
      <c r="C44" s="286"/>
      <c r="D44" s="286"/>
      <c r="E44" s="288"/>
      <c r="F44" s="142"/>
      <c r="G44" s="143"/>
      <c r="H44" s="144">
        <f>SUM(H5:H42)</f>
        <v>8</v>
      </c>
      <c r="I44" s="144">
        <f>SUM(I5:I42)</f>
        <v>659.6</v>
      </c>
      <c r="J44" s="122"/>
    </row>
  </sheetData>
  <mergeCells count="14">
    <mergeCell ref="G3:G4"/>
    <mergeCell ref="J3:J4"/>
    <mergeCell ref="B43:D44"/>
    <mergeCell ref="E43:E44"/>
    <mergeCell ref="K1:M1"/>
    <mergeCell ref="B2:B4"/>
    <mergeCell ref="C2:C4"/>
    <mergeCell ref="D2:D4"/>
    <mergeCell ref="E2:E4"/>
    <mergeCell ref="H2:J2"/>
    <mergeCell ref="K2:K4"/>
    <mergeCell ref="L2:L4"/>
    <mergeCell ref="M2:M4"/>
    <mergeCell ref="F3:F4"/>
  </mergeCells>
  <phoneticPr fontId="2"/>
  <conditionalFormatting sqref="A5:A42">
    <cfRule type="expression" dxfId="4" priority="1">
      <formula>(A5=OFFSET(A5,-1,0))</formula>
    </cfRule>
  </conditionalFormatting>
  <pageMargins left="0.75" right="0.75" top="1" bottom="1" header="0.51200000000000001" footer="0.51200000000000001"/>
  <pageSetup paperSize="9" scale="6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98"/>
  <sheetViews>
    <sheetView showZeros="0" view="pageBreakPreview" topLeftCell="A90" zoomScaleNormal="100" workbookViewId="0">
      <selection activeCell="I41" sqref="I41"/>
    </sheetView>
  </sheetViews>
  <sheetFormatPr defaultColWidth="9" defaultRowHeight="13.2" x14ac:dyDescent="0.2"/>
  <cols>
    <col min="1" max="1" width="9" style="105"/>
    <col min="2" max="2" width="22.33203125" style="105" customWidth="1"/>
    <col min="3" max="3" width="9" style="105"/>
    <col min="4" max="4" width="25.6640625" style="106" customWidth="1"/>
    <col min="5" max="5" width="13.44140625" style="105" customWidth="1"/>
    <col min="6" max="6" width="3.44140625" style="105" bestFit="1" customWidth="1"/>
    <col min="7" max="11" width="10.6640625" style="105" customWidth="1"/>
    <col min="12" max="12" width="22.44140625" style="106" customWidth="1"/>
    <col min="13" max="14" width="37.33203125" style="105" customWidth="1"/>
    <col min="15" max="15" width="100.6640625" style="106" customWidth="1"/>
    <col min="16" max="16384" width="9" style="105"/>
  </cols>
  <sheetData>
    <row r="1" spans="1:16" ht="19.8" thickBot="1" x14ac:dyDescent="0.25">
      <c r="B1" s="104" t="s">
        <v>74</v>
      </c>
      <c r="C1" s="105" t="str">
        <f>"("&amp;表紙等_署用!H1&amp;")"</f>
        <v>(№ 8-17)</v>
      </c>
      <c r="L1" s="107" t="s">
        <v>107</v>
      </c>
      <c r="M1" s="289" t="s">
        <v>141</v>
      </c>
      <c r="N1" s="289"/>
      <c r="O1" s="289"/>
    </row>
    <row r="2" spans="1:16" x14ac:dyDescent="0.2">
      <c r="B2" s="306" t="s">
        <v>75</v>
      </c>
      <c r="C2" s="296" t="s">
        <v>67</v>
      </c>
      <c r="D2" s="299" t="s">
        <v>68</v>
      </c>
      <c r="E2" s="110" t="s">
        <v>69</v>
      </c>
      <c r="F2" s="111"/>
      <c r="G2" s="296" t="s">
        <v>39</v>
      </c>
      <c r="H2" s="296"/>
      <c r="I2" s="296"/>
      <c r="J2" s="296"/>
      <c r="K2" s="296"/>
      <c r="L2" s="302"/>
      <c r="M2" s="306" t="s">
        <v>75</v>
      </c>
      <c r="N2" s="296" t="s">
        <v>67</v>
      </c>
      <c r="O2" s="299" t="s">
        <v>68</v>
      </c>
    </row>
    <row r="3" spans="1:16" ht="39.6" x14ac:dyDescent="0.2">
      <c r="B3" s="307"/>
      <c r="C3" s="297"/>
      <c r="D3" s="300"/>
      <c r="E3" s="300" t="s">
        <v>70</v>
      </c>
      <c r="F3" s="279" t="s">
        <v>71</v>
      </c>
      <c r="G3" s="113" t="s">
        <v>156</v>
      </c>
      <c r="H3" s="114" t="s">
        <v>159</v>
      </c>
      <c r="I3" s="114" t="s">
        <v>160</v>
      </c>
      <c r="J3" s="114" t="s">
        <v>162</v>
      </c>
      <c r="K3" s="113" t="s">
        <v>163</v>
      </c>
      <c r="L3" s="281" t="s">
        <v>72</v>
      </c>
      <c r="M3" s="307"/>
      <c r="N3" s="297"/>
      <c r="O3" s="300"/>
    </row>
    <row r="4" spans="1:16" ht="13.8" thickBot="1" x14ac:dyDescent="0.25">
      <c r="B4" s="308"/>
      <c r="C4" s="298"/>
      <c r="D4" s="301"/>
      <c r="E4" s="301"/>
      <c r="F4" s="280"/>
      <c r="G4" s="115" t="s">
        <v>158</v>
      </c>
      <c r="H4" s="116" t="s">
        <v>158</v>
      </c>
      <c r="I4" s="116" t="s">
        <v>158</v>
      </c>
      <c r="J4" s="116" t="s">
        <v>158</v>
      </c>
      <c r="K4" s="115" t="s">
        <v>158</v>
      </c>
      <c r="L4" s="282"/>
      <c r="M4" s="308"/>
      <c r="N4" s="298"/>
      <c r="O4" s="301"/>
    </row>
    <row r="5" spans="1:16" ht="79.2" x14ac:dyDescent="0.2">
      <c r="A5" s="206">
        <v>1</v>
      </c>
      <c r="B5" s="108" t="str">
        <f>M5</f>
        <v>第25の3-1-0214</v>
      </c>
      <c r="C5" s="109" t="str">
        <f>N5</f>
        <v>市道</v>
      </c>
      <c r="D5" s="109" t="str">
        <f>O5</f>
        <v>（起点）広島市中区竹屋町1番21号先（竹屋町1番交差点）北西方30メートル地点
（終点）広島市中区竹屋町1番21号先（竹屋町1番交差点）</v>
      </c>
      <c r="E5" s="109" t="s">
        <v>225</v>
      </c>
      <c r="F5" s="109">
        <v>1</v>
      </c>
      <c r="G5" s="109"/>
      <c r="H5" s="109"/>
      <c r="I5" s="109">
        <v>30</v>
      </c>
      <c r="J5" s="109"/>
      <c r="K5" s="109"/>
      <c r="L5" s="117" t="s">
        <v>226</v>
      </c>
      <c r="M5" s="108" t="s">
        <v>224</v>
      </c>
      <c r="N5" s="109" t="s">
        <v>166</v>
      </c>
      <c r="O5" s="109" t="s">
        <v>150</v>
      </c>
      <c r="P5" s="105" t="str">
        <f>ASC(L5)</f>
        <v>第1通行帯と第2通行帯の区分線30m</v>
      </c>
    </row>
    <row r="6" spans="1:16" ht="26.4" x14ac:dyDescent="0.2">
      <c r="A6" s="206">
        <f ca="1">IF(D5="","",IF(D6="〃",A5,A5+1))</f>
        <v>2</v>
      </c>
      <c r="B6" s="118" t="str">
        <f t="shared" ref="B6:D94" ca="1" si="0">IF(OFFSET(M6,-1,)=M6,"〃",M6)</f>
        <v>第12-1-1782</v>
      </c>
      <c r="C6" s="112" t="str">
        <f t="shared" ca="1" si="0"/>
        <v>〃</v>
      </c>
      <c r="D6" s="112" t="str">
        <f t="shared" ca="1" si="0"/>
        <v>広島市中区昭和町10番1号先交差点</v>
      </c>
      <c r="E6" s="112" t="s">
        <v>228</v>
      </c>
      <c r="F6" s="112">
        <v>1</v>
      </c>
      <c r="G6" s="112"/>
      <c r="H6" s="112"/>
      <c r="I6" s="112"/>
      <c r="J6" s="112">
        <v>13</v>
      </c>
      <c r="K6" s="112"/>
      <c r="L6" s="119" t="s">
        <v>229</v>
      </c>
      <c r="M6" s="118" t="s">
        <v>227</v>
      </c>
      <c r="N6" s="112" t="s">
        <v>166</v>
      </c>
      <c r="O6" s="112" t="s">
        <v>165</v>
      </c>
      <c r="P6" s="105" t="str">
        <f>ASC(L6)</f>
        <v>東側 縮小施工</v>
      </c>
    </row>
    <row r="7" spans="1:16" ht="26.4" x14ac:dyDescent="0.2">
      <c r="A7" s="206">
        <f t="shared" ref="A7:A70" ca="1" si="1">IF(D6="","",IF(D7="〃",A6,A6+1))</f>
        <v>2</v>
      </c>
      <c r="B7" s="118" t="str">
        <f t="shared" ref="B7:B70" ca="1" si="2">IF(OFFSET(M7,-1,)=M7,"〃",M7)</f>
        <v>〃</v>
      </c>
      <c r="C7" s="112" t="str">
        <f t="shared" ref="C7:C70" ca="1" si="3">IF(OFFSET(N7,-1,)=N7,"〃",N7)</f>
        <v>〃</v>
      </c>
      <c r="D7" s="112" t="str">
        <f t="shared" ref="D7:D70" ca="1" si="4">IF(OFFSET(O7,-1,)=O7,"〃",O7)</f>
        <v>〃</v>
      </c>
      <c r="E7" s="112" t="s">
        <v>230</v>
      </c>
      <c r="F7" s="112">
        <v>2</v>
      </c>
      <c r="G7" s="112"/>
      <c r="H7" s="112">
        <v>4.9000000000000004</v>
      </c>
      <c r="I7" s="112"/>
      <c r="J7" s="112"/>
      <c r="K7" s="112"/>
      <c r="L7" s="119" t="s">
        <v>231</v>
      </c>
      <c r="M7" s="118" t="s">
        <v>227</v>
      </c>
      <c r="N7" s="112" t="s">
        <v>166</v>
      </c>
      <c r="O7" s="112" t="s">
        <v>165</v>
      </c>
      <c r="P7" s="105" t="str">
        <f t="shared" ref="P7:P70" si="5">ASC(L7)</f>
        <v>西側2.4m_x000D_
東側2.5m</v>
      </c>
    </row>
    <row r="8" spans="1:16" ht="52.8" x14ac:dyDescent="0.2">
      <c r="A8" s="206">
        <f t="shared" ca="1" si="1"/>
        <v>3</v>
      </c>
      <c r="B8" s="118" t="str">
        <f t="shared" ca="1" si="2"/>
        <v>第12-1-1784</v>
      </c>
      <c r="C8" s="112" t="str">
        <f t="shared" ca="1" si="3"/>
        <v>〃</v>
      </c>
      <c r="D8" s="112" t="str">
        <f t="shared" ca="1" si="4"/>
        <v>広島市中区昭和町12番15号先交差点</v>
      </c>
      <c r="E8" s="112" t="s">
        <v>228</v>
      </c>
      <c r="F8" s="112">
        <v>2</v>
      </c>
      <c r="G8" s="112"/>
      <c r="H8" s="112"/>
      <c r="I8" s="112"/>
      <c r="J8" s="112">
        <v>26</v>
      </c>
      <c r="K8" s="112"/>
      <c r="L8" s="119" t="s">
        <v>234</v>
      </c>
      <c r="M8" s="118" t="s">
        <v>232</v>
      </c>
      <c r="N8" s="112" t="s">
        <v>166</v>
      </c>
      <c r="O8" s="112" t="s">
        <v>233</v>
      </c>
      <c r="P8" s="105" t="str">
        <f t="shared" si="5"/>
        <v>西側 既存削除後縮小施工_x000D_
東側 既存削除後縮小施工</v>
      </c>
    </row>
    <row r="9" spans="1:16" ht="26.4" x14ac:dyDescent="0.2">
      <c r="A9" s="206">
        <f t="shared" ca="1" si="1"/>
        <v>3</v>
      </c>
      <c r="B9" s="118" t="str">
        <f t="shared" ca="1" si="2"/>
        <v>〃</v>
      </c>
      <c r="C9" s="112" t="str">
        <f t="shared" ca="1" si="3"/>
        <v>〃</v>
      </c>
      <c r="D9" s="112" t="str">
        <f t="shared" ca="1" si="4"/>
        <v>〃</v>
      </c>
      <c r="E9" s="112" t="s">
        <v>173</v>
      </c>
      <c r="F9" s="112">
        <v>2</v>
      </c>
      <c r="G9" s="112"/>
      <c r="H9" s="112"/>
      <c r="I9" s="112"/>
      <c r="J9" s="112"/>
      <c r="K9" s="112">
        <v>18</v>
      </c>
      <c r="L9" s="119"/>
      <c r="M9" s="118" t="s">
        <v>232</v>
      </c>
      <c r="N9" s="112" t="s">
        <v>166</v>
      </c>
      <c r="O9" s="112" t="s">
        <v>233</v>
      </c>
      <c r="P9" s="105" t="str">
        <f t="shared" si="5"/>
        <v/>
      </c>
    </row>
    <row r="10" spans="1:16" ht="79.2" x14ac:dyDescent="0.2">
      <c r="A10" s="206">
        <f t="shared" ca="1" si="1"/>
        <v>4</v>
      </c>
      <c r="B10" s="118" t="str">
        <f t="shared" ca="1" si="2"/>
        <v>第20-1-0057</v>
      </c>
      <c r="C10" s="112" t="str">
        <f t="shared" ca="1" si="3"/>
        <v>〃</v>
      </c>
      <c r="D10" s="112" t="str">
        <f t="shared" ca="1" si="4"/>
        <v>広島市中区昭和町2番北西角先（昭和町（東）交差点）</v>
      </c>
      <c r="E10" s="112" t="s">
        <v>237</v>
      </c>
      <c r="F10" s="112">
        <v>3</v>
      </c>
      <c r="G10" s="112">
        <v>105</v>
      </c>
      <c r="H10" s="112"/>
      <c r="I10" s="112"/>
      <c r="J10" s="112"/>
      <c r="K10" s="112"/>
      <c r="L10" s="119" t="s">
        <v>238</v>
      </c>
      <c r="M10" s="118" t="s">
        <v>235</v>
      </c>
      <c r="N10" s="112" t="s">
        <v>166</v>
      </c>
      <c r="O10" s="112" t="s">
        <v>236</v>
      </c>
      <c r="P10" s="105" t="str">
        <f t="shared" si="5"/>
        <v>西側3m16縞※両端0.5m削除､3m幅基準_x000D_
北側3m5縞※両端0.5m削除､3m幅基準_x000D_
東側3m15縞※両端0.5m削除､3m幅基準</v>
      </c>
    </row>
    <row r="11" spans="1:16" ht="171.6" x14ac:dyDescent="0.2">
      <c r="A11" s="206">
        <f t="shared" ca="1" si="1"/>
        <v>4</v>
      </c>
      <c r="B11" s="118" t="str">
        <f t="shared" ca="1" si="2"/>
        <v>〃</v>
      </c>
      <c r="C11" s="112" t="str">
        <f t="shared" ca="1" si="3"/>
        <v>〃</v>
      </c>
      <c r="D11" s="112" t="str">
        <f t="shared" ca="1" si="4"/>
        <v>〃</v>
      </c>
      <c r="E11" s="112" t="s">
        <v>230</v>
      </c>
      <c r="F11" s="112">
        <v>4</v>
      </c>
      <c r="G11" s="112">
        <v>20.5</v>
      </c>
      <c r="H11" s="112"/>
      <c r="I11" s="112"/>
      <c r="J11" s="112"/>
      <c r="K11" s="112"/>
      <c r="L11" s="119" t="s">
        <v>239</v>
      </c>
      <c r="M11" s="118" t="s">
        <v>235</v>
      </c>
      <c r="N11" s="112" t="s">
        <v>166</v>
      </c>
      <c r="O11" s="112" t="s">
        <v>236</v>
      </c>
      <c r="P11" s="105" t="str">
        <f t="shared" si="5"/>
        <v>西側7.6m※既存の停止線を削除し､0.5m東側へ移設_x000D_
北側4.1m※既存の停止線を削除し､0.5m南側へ移設_x000D_
東側6.1m※既存の停止線を削除し､0.5m西側へ移設(外側線の内側は施工不要)_x000D_
南側2.7m※既存の停止線を削除し､1m北側へ移設</v>
      </c>
    </row>
    <row r="12" spans="1:16" ht="26.4" x14ac:dyDescent="0.2">
      <c r="A12" s="206">
        <f t="shared" ca="1" si="1"/>
        <v>4</v>
      </c>
      <c r="B12" s="118" t="str">
        <f t="shared" ca="1" si="2"/>
        <v>〃</v>
      </c>
      <c r="C12" s="112" t="str">
        <f t="shared" ca="1" si="3"/>
        <v>〃</v>
      </c>
      <c r="D12" s="112" t="str">
        <f t="shared" ca="1" si="4"/>
        <v>〃</v>
      </c>
      <c r="E12" s="112" t="s">
        <v>164</v>
      </c>
      <c r="F12" s="112">
        <v>4</v>
      </c>
      <c r="G12" s="112"/>
      <c r="H12" s="112"/>
      <c r="I12" s="112"/>
      <c r="J12" s="112"/>
      <c r="K12" s="112">
        <v>36</v>
      </c>
      <c r="L12" s="119" t="s">
        <v>240</v>
      </c>
      <c r="M12" s="118" t="s">
        <v>235</v>
      </c>
      <c r="N12" s="112" t="s">
        <v>166</v>
      </c>
      <c r="O12" s="112" t="s">
        <v>236</v>
      </c>
      <c r="P12" s="105" t="str">
        <f t="shared" si="5"/>
        <v>※更新不要､南端1m削除のみ</v>
      </c>
    </row>
    <row r="13" spans="1:16" ht="26.4" x14ac:dyDescent="0.2">
      <c r="A13" s="206">
        <f t="shared" ca="1" si="1"/>
        <v>4</v>
      </c>
      <c r="B13" s="118" t="str">
        <f t="shared" ca="1" si="2"/>
        <v>〃</v>
      </c>
      <c r="C13" s="112" t="str">
        <f t="shared" ca="1" si="3"/>
        <v>〃</v>
      </c>
      <c r="D13" s="112" t="str">
        <f t="shared" ca="1" si="4"/>
        <v>〃</v>
      </c>
      <c r="E13" s="112" t="s">
        <v>169</v>
      </c>
      <c r="F13" s="112">
        <v>4</v>
      </c>
      <c r="G13" s="112"/>
      <c r="H13" s="112"/>
      <c r="I13" s="112"/>
      <c r="J13" s="112"/>
      <c r="K13" s="112">
        <v>61.2</v>
      </c>
      <c r="L13" s="119"/>
      <c r="M13" s="118" t="s">
        <v>235</v>
      </c>
      <c r="N13" s="112" t="s">
        <v>166</v>
      </c>
      <c r="O13" s="112" t="s">
        <v>236</v>
      </c>
      <c r="P13" s="105" t="str">
        <f t="shared" si="5"/>
        <v/>
      </c>
    </row>
    <row r="14" spans="1:16" ht="264" x14ac:dyDescent="0.2">
      <c r="A14" s="206">
        <f t="shared" ca="1" si="1"/>
        <v>4</v>
      </c>
      <c r="B14" s="118">
        <f t="shared" ca="1" si="2"/>
        <v>0</v>
      </c>
      <c r="C14" s="112" t="str">
        <f t="shared" ca="1" si="3"/>
        <v>〃</v>
      </c>
      <c r="D14" s="112" t="str">
        <f t="shared" ca="1" si="4"/>
        <v>〃</v>
      </c>
      <c r="E14" s="112" t="s">
        <v>171</v>
      </c>
      <c r="F14" s="112">
        <v>10</v>
      </c>
      <c r="G14" s="112"/>
      <c r="H14" s="112"/>
      <c r="I14" s="112">
        <v>5.5</v>
      </c>
      <c r="J14" s="112"/>
      <c r="K14" s="112"/>
      <c r="L14" s="119" t="s">
        <v>241</v>
      </c>
      <c r="M14" s="118"/>
      <c r="N14" s="112" t="s">
        <v>166</v>
      </c>
      <c r="O14" s="112" t="s">
        <v>236</v>
      </c>
      <c r="P14" s="105" t="str">
        <f t="shared" si="5"/>
        <v>西側 中央線0.5m延長※横断歩道削除部分_x000D_
西側 西行外側線0.5m延長※横断歩道削除部分_x000D_
西側 西行区分線0.5m延長※横断歩道削除部分_x000D_
西側 東行外側線0.5m延長※横断歩道削除部分_x000D_
北側 外側線0.5m延長※横断歩道削除部分_x000D_
東側 中央線0.5m延長※横断歩道削除部分_x000D_
東側 東行外側線0.5m延長※横断歩道削除部分_x000D_
東側 東行区分線0.5m延長※横断歩道削除部分_x000D_
東側 西行外側線0.5m延長※横断歩道削除部分_x000D_
南側 外側線1m延長※横断歩道削除部分</v>
      </c>
    </row>
    <row r="15" spans="1:16" ht="145.19999999999999" x14ac:dyDescent="0.2">
      <c r="A15" s="206">
        <f t="shared" ca="1" si="1"/>
        <v>5</v>
      </c>
      <c r="B15" s="118" t="str">
        <f t="shared" ca="1" si="2"/>
        <v>第20-1-1056</v>
      </c>
      <c r="C15" s="112" t="str">
        <f t="shared" ca="1" si="3"/>
        <v>〃</v>
      </c>
      <c r="D15" s="112" t="str">
        <f t="shared" ca="1" si="4"/>
        <v>広島市中区昭和町3番北西角先（昭和町（中）交差点）</v>
      </c>
      <c r="E15" s="112" t="s">
        <v>237</v>
      </c>
      <c r="F15" s="112">
        <v>4</v>
      </c>
      <c r="G15" s="112">
        <v>148.4</v>
      </c>
      <c r="H15" s="112"/>
      <c r="I15" s="112"/>
      <c r="J15" s="112"/>
      <c r="K15" s="112"/>
      <c r="L15" s="119" t="s">
        <v>244</v>
      </c>
      <c r="M15" s="118" t="s">
        <v>242</v>
      </c>
      <c r="N15" s="112" t="s">
        <v>166</v>
      </c>
      <c r="O15" s="112" t="s">
        <v>243</v>
      </c>
      <c r="P15" s="105" t="str">
        <f t="shared" si="5"/>
        <v>西側3m17縞※両端0.5m削除､3m幅基準_x000D_
北側2.7m2縞(西から2､3縞)3m6縞(他6縞)※両端0.5m削除､3m幅基準_x000D_
東側3m16縞※両端0.5m削除､3m幅基準_x000D_
南側2.3m1縞(西から1縞)2.7m1縞(西から2縞)3m7縞(他7縞)※南端1m削除､3m幅基準</v>
      </c>
    </row>
    <row r="16" spans="1:16" ht="132" x14ac:dyDescent="0.2">
      <c r="A16" s="206">
        <f t="shared" ca="1" si="1"/>
        <v>5</v>
      </c>
      <c r="B16" s="118" t="str">
        <f t="shared" ca="1" si="2"/>
        <v>〃</v>
      </c>
      <c r="C16" s="112" t="str">
        <f t="shared" ca="1" si="3"/>
        <v>〃</v>
      </c>
      <c r="D16" s="112" t="str">
        <f t="shared" ca="1" si="4"/>
        <v>〃</v>
      </c>
      <c r="E16" s="112" t="s">
        <v>230</v>
      </c>
      <c r="F16" s="112">
        <v>3</v>
      </c>
      <c r="G16" s="112">
        <v>17.2</v>
      </c>
      <c r="H16" s="112"/>
      <c r="I16" s="112"/>
      <c r="J16" s="112"/>
      <c r="K16" s="112"/>
      <c r="L16" s="119" t="s">
        <v>245</v>
      </c>
      <c r="M16" s="118" t="s">
        <v>242</v>
      </c>
      <c r="N16" s="112" t="s">
        <v>166</v>
      </c>
      <c r="O16" s="112" t="s">
        <v>243</v>
      </c>
      <c r="P16" s="105" t="str">
        <f t="shared" si="5"/>
        <v>西側7.6m※既存の停止線を削除し､0.5m東側へ移設_x000D_
東側6.1m※既存の停止線を削除し､0.5m西側へ移設(外側線の内側は施工不要)_x000D_
南側3.5m※既存の停止線を削除し､1m北側へ移設</v>
      </c>
    </row>
    <row r="17" spans="1:16" ht="26.4" x14ac:dyDescent="0.2">
      <c r="A17" s="206">
        <f t="shared" ca="1" si="1"/>
        <v>5</v>
      </c>
      <c r="B17" s="118" t="str">
        <f t="shared" ca="1" si="2"/>
        <v>〃</v>
      </c>
      <c r="C17" s="112" t="str">
        <f t="shared" ca="1" si="3"/>
        <v>〃</v>
      </c>
      <c r="D17" s="112" t="str">
        <f t="shared" ca="1" si="4"/>
        <v>〃</v>
      </c>
      <c r="E17" s="112" t="s">
        <v>164</v>
      </c>
      <c r="F17" s="112">
        <v>4</v>
      </c>
      <c r="G17" s="112"/>
      <c r="H17" s="112"/>
      <c r="I17" s="112"/>
      <c r="J17" s="112"/>
      <c r="K17" s="112">
        <v>148.4</v>
      </c>
      <c r="L17" s="119"/>
      <c r="M17" s="118" t="s">
        <v>242</v>
      </c>
      <c r="N17" s="112" t="s">
        <v>166</v>
      </c>
      <c r="O17" s="112" t="s">
        <v>243</v>
      </c>
      <c r="P17" s="105" t="str">
        <f t="shared" si="5"/>
        <v/>
      </c>
    </row>
    <row r="18" spans="1:16" ht="26.4" x14ac:dyDescent="0.2">
      <c r="A18" s="206">
        <f t="shared" ca="1" si="1"/>
        <v>5</v>
      </c>
      <c r="B18" s="118" t="str">
        <f t="shared" ca="1" si="2"/>
        <v>〃</v>
      </c>
      <c r="C18" s="112" t="str">
        <f t="shared" ca="1" si="3"/>
        <v>〃</v>
      </c>
      <c r="D18" s="112" t="str">
        <f t="shared" ca="1" si="4"/>
        <v>〃</v>
      </c>
      <c r="E18" s="112" t="s">
        <v>169</v>
      </c>
      <c r="F18" s="112">
        <v>3</v>
      </c>
      <c r="G18" s="112"/>
      <c r="H18" s="112"/>
      <c r="I18" s="112"/>
      <c r="J18" s="112"/>
      <c r="K18" s="112">
        <v>50.8</v>
      </c>
      <c r="L18" s="119"/>
      <c r="M18" s="118" t="s">
        <v>242</v>
      </c>
      <c r="N18" s="112" t="s">
        <v>166</v>
      </c>
      <c r="O18" s="112" t="s">
        <v>243</v>
      </c>
      <c r="P18" s="105" t="str">
        <f t="shared" si="5"/>
        <v/>
      </c>
    </row>
    <row r="19" spans="1:16" ht="211.2" x14ac:dyDescent="0.2">
      <c r="A19" s="206">
        <f t="shared" ca="1" si="1"/>
        <v>5</v>
      </c>
      <c r="B19" s="118">
        <f t="shared" ca="1" si="2"/>
        <v>0</v>
      </c>
      <c r="C19" s="112" t="str">
        <f t="shared" ca="1" si="3"/>
        <v>〃</v>
      </c>
      <c r="D19" s="112" t="str">
        <f t="shared" ca="1" si="4"/>
        <v>〃</v>
      </c>
      <c r="E19" s="112" t="s">
        <v>171</v>
      </c>
      <c r="F19" s="112">
        <v>8</v>
      </c>
      <c r="G19" s="112"/>
      <c r="H19" s="112"/>
      <c r="I19" s="112">
        <v>4.5</v>
      </c>
      <c r="J19" s="112"/>
      <c r="K19" s="112"/>
      <c r="L19" s="119" t="s">
        <v>246</v>
      </c>
      <c r="M19" s="118"/>
      <c r="N19" s="112" t="s">
        <v>166</v>
      </c>
      <c r="O19" s="112" t="s">
        <v>243</v>
      </c>
      <c r="P19" s="105" t="str">
        <f t="shared" si="5"/>
        <v>西側 中央線0.5m延長※横断歩道削除部分_x000D_
西側 西行外側線0.5m延長※横断歩道削除部分_x000D_
西側 東行外側線0.5m延長※横断歩道削除部分_x000D_
北側 外側線0.5m延長※横断歩道削除部分_x000D_
東側 中央線0.5m延長※横断歩道削除部分_x000D_
東側 東行外側線0.5m延長※横断歩道削除部分_x000D_
東側 西行外側線0.5m延長※横断歩道削除部分_x000D_
南側 外側線1m延長※横断歩道削除部分</v>
      </c>
    </row>
    <row r="20" spans="1:16" ht="39.6" x14ac:dyDescent="0.2">
      <c r="A20" s="206">
        <f t="shared" ca="1" si="1"/>
        <v>6</v>
      </c>
      <c r="B20" s="118" t="str">
        <f t="shared" ca="1" si="2"/>
        <v>第12-1-1779</v>
      </c>
      <c r="C20" s="112" t="str">
        <f t="shared" ca="1" si="3"/>
        <v>〃</v>
      </c>
      <c r="D20" s="112" t="str">
        <f t="shared" ca="1" si="4"/>
        <v>広島市中区昭和町4番15号先交差点</v>
      </c>
      <c r="E20" s="112" t="s">
        <v>228</v>
      </c>
      <c r="F20" s="112">
        <v>2</v>
      </c>
      <c r="G20" s="112"/>
      <c r="H20" s="112"/>
      <c r="I20" s="112"/>
      <c r="J20" s="112">
        <v>26</v>
      </c>
      <c r="K20" s="112"/>
      <c r="L20" s="119" t="s">
        <v>249</v>
      </c>
      <c r="M20" s="118" t="s">
        <v>247</v>
      </c>
      <c r="N20" s="112" t="s">
        <v>166</v>
      </c>
      <c r="O20" s="112" t="s">
        <v>248</v>
      </c>
      <c r="P20" s="105" t="str">
        <f t="shared" si="5"/>
        <v>南側 縮小施工_x000D_
北側 既存削除後縮小施工</v>
      </c>
    </row>
    <row r="21" spans="1:16" ht="26.4" x14ac:dyDescent="0.2">
      <c r="A21" s="206">
        <f t="shared" ca="1" si="1"/>
        <v>6</v>
      </c>
      <c r="B21" s="118" t="str">
        <f t="shared" ca="1" si="2"/>
        <v>〃</v>
      </c>
      <c r="C21" s="112" t="str">
        <f t="shared" ca="1" si="3"/>
        <v>〃</v>
      </c>
      <c r="D21" s="112" t="str">
        <f t="shared" ca="1" si="4"/>
        <v>〃</v>
      </c>
      <c r="E21" s="112" t="s">
        <v>230</v>
      </c>
      <c r="F21" s="112">
        <v>1</v>
      </c>
      <c r="G21" s="112"/>
      <c r="H21" s="112">
        <v>2.5</v>
      </c>
      <c r="I21" s="112"/>
      <c r="J21" s="112"/>
      <c r="K21" s="112"/>
      <c r="L21" s="119" t="s">
        <v>250</v>
      </c>
      <c r="M21" s="118" t="s">
        <v>247</v>
      </c>
      <c r="N21" s="112" t="s">
        <v>166</v>
      </c>
      <c r="O21" s="112" t="s">
        <v>248</v>
      </c>
      <c r="P21" s="105" t="str">
        <f t="shared" si="5"/>
        <v>北側2.5m※北端15㎝削除し､30㎝幅で施工</v>
      </c>
    </row>
    <row r="22" spans="1:16" ht="26.4" x14ac:dyDescent="0.2">
      <c r="A22" s="206">
        <f t="shared" ca="1" si="1"/>
        <v>6</v>
      </c>
      <c r="B22" s="118" t="str">
        <f t="shared" ca="1" si="2"/>
        <v>〃</v>
      </c>
      <c r="C22" s="112" t="str">
        <f t="shared" ca="1" si="3"/>
        <v>〃</v>
      </c>
      <c r="D22" s="112" t="str">
        <f t="shared" ca="1" si="4"/>
        <v>〃</v>
      </c>
      <c r="E22" s="112" t="s">
        <v>173</v>
      </c>
      <c r="F22" s="112">
        <v>1</v>
      </c>
      <c r="G22" s="112"/>
      <c r="H22" s="112"/>
      <c r="I22" s="112"/>
      <c r="J22" s="112"/>
      <c r="K22" s="112">
        <v>13</v>
      </c>
      <c r="L22" s="119"/>
      <c r="M22" s="118" t="s">
        <v>247</v>
      </c>
      <c r="N22" s="112" t="s">
        <v>166</v>
      </c>
      <c r="O22" s="112" t="s">
        <v>248</v>
      </c>
      <c r="P22" s="105" t="str">
        <f t="shared" si="5"/>
        <v/>
      </c>
    </row>
    <row r="23" spans="1:16" ht="26.4" x14ac:dyDescent="0.2">
      <c r="A23" s="206">
        <f t="shared" ca="1" si="1"/>
        <v>6</v>
      </c>
      <c r="B23" s="118" t="str">
        <f t="shared" ca="1" si="2"/>
        <v>〃</v>
      </c>
      <c r="C23" s="112" t="str">
        <f t="shared" ca="1" si="3"/>
        <v>〃</v>
      </c>
      <c r="D23" s="112" t="str">
        <f t="shared" ca="1" si="4"/>
        <v>〃</v>
      </c>
      <c r="E23" s="112" t="s">
        <v>169</v>
      </c>
      <c r="F23" s="112">
        <v>1</v>
      </c>
      <c r="G23" s="112"/>
      <c r="H23" s="112"/>
      <c r="I23" s="112"/>
      <c r="J23" s="112"/>
      <c r="K23" s="112">
        <v>1.6</v>
      </c>
      <c r="L23" s="119"/>
      <c r="M23" s="118" t="s">
        <v>247</v>
      </c>
      <c r="N23" s="112" t="s">
        <v>166</v>
      </c>
      <c r="O23" s="112" t="s">
        <v>248</v>
      </c>
      <c r="P23" s="105" t="str">
        <f t="shared" si="5"/>
        <v/>
      </c>
    </row>
    <row r="24" spans="1:16" ht="105.6" x14ac:dyDescent="0.2">
      <c r="A24" s="206">
        <f t="shared" ca="1" si="1"/>
        <v>7</v>
      </c>
      <c r="B24" s="118" t="str">
        <f t="shared" ca="1" si="2"/>
        <v>第20-1-0056</v>
      </c>
      <c r="C24" s="112" t="str">
        <f t="shared" ca="1" si="3"/>
        <v>〃</v>
      </c>
      <c r="D24" s="112" t="str">
        <f t="shared" ca="1" si="4"/>
        <v>広島市中区昭和町4番北西角先（昭和町（西）交差点）</v>
      </c>
      <c r="E24" s="112" t="s">
        <v>237</v>
      </c>
      <c r="F24" s="112">
        <v>4</v>
      </c>
      <c r="G24" s="112">
        <v>177.5</v>
      </c>
      <c r="H24" s="112"/>
      <c r="I24" s="112"/>
      <c r="J24" s="112"/>
      <c r="K24" s="112"/>
      <c r="L24" s="119" t="s">
        <v>253</v>
      </c>
      <c r="M24" s="118" t="s">
        <v>251</v>
      </c>
      <c r="N24" s="112" t="s">
        <v>166</v>
      </c>
      <c r="O24" s="112" t="s">
        <v>252</v>
      </c>
      <c r="P24" s="105" t="str">
        <f t="shared" si="5"/>
        <v>西側4m17縞(全更新)_x000D_
北側3m7縞※北端1m削除､3m幅基準_x000D_
東側4m17縞(全更新)_x000D_
南側2.8m1縞(東から2縞)2.7m1縞(東から3縞)3m5縞(他5縞)※南端1m削除､3m幅基準</v>
      </c>
    </row>
    <row r="25" spans="1:16" ht="132" x14ac:dyDescent="0.2">
      <c r="A25" s="206">
        <f t="shared" ca="1" si="1"/>
        <v>7</v>
      </c>
      <c r="B25" s="118" t="str">
        <f t="shared" ca="1" si="2"/>
        <v>〃</v>
      </c>
      <c r="C25" s="112" t="str">
        <f t="shared" ca="1" si="3"/>
        <v>〃</v>
      </c>
      <c r="D25" s="112" t="str">
        <f t="shared" ca="1" si="4"/>
        <v>〃</v>
      </c>
      <c r="E25" s="112" t="s">
        <v>230</v>
      </c>
      <c r="F25" s="112">
        <v>4</v>
      </c>
      <c r="G25" s="112">
        <v>21.7</v>
      </c>
      <c r="H25" s="112"/>
      <c r="I25" s="112"/>
      <c r="J25" s="112"/>
      <c r="K25" s="112"/>
      <c r="L25" s="119" t="s">
        <v>254</v>
      </c>
      <c r="M25" s="118" t="s">
        <v>251</v>
      </c>
      <c r="N25" s="112" t="s">
        <v>166</v>
      </c>
      <c r="O25" s="112" t="s">
        <v>252</v>
      </c>
      <c r="P25" s="105" t="str">
        <f t="shared" si="5"/>
        <v>西側7m※外側線の内側も施工_x000D_
北側4.6m※既存の停止線を削除し､1m南側へ移設_x000D_
東側7.2m※外側線の内側も施工_x000D_
南側2.9m※既存の停止線を削除し､1m北側へ移設</v>
      </c>
    </row>
    <row r="26" spans="1:16" ht="26.4" x14ac:dyDescent="0.2">
      <c r="A26" s="206">
        <f t="shared" ca="1" si="1"/>
        <v>7</v>
      </c>
      <c r="B26" s="118" t="str">
        <f t="shared" ca="1" si="2"/>
        <v>〃</v>
      </c>
      <c r="C26" s="112" t="str">
        <f t="shared" ca="1" si="3"/>
        <v>〃</v>
      </c>
      <c r="D26" s="112" t="str">
        <f t="shared" ca="1" si="4"/>
        <v>〃</v>
      </c>
      <c r="E26" s="112" t="s">
        <v>164</v>
      </c>
      <c r="F26" s="112">
        <v>2</v>
      </c>
      <c r="G26" s="112"/>
      <c r="H26" s="112"/>
      <c r="I26" s="112"/>
      <c r="J26" s="112"/>
      <c r="K26" s="112">
        <v>25</v>
      </c>
      <c r="L26" s="119"/>
      <c r="M26" s="118" t="s">
        <v>251</v>
      </c>
      <c r="N26" s="112" t="s">
        <v>166</v>
      </c>
      <c r="O26" s="112" t="s">
        <v>252</v>
      </c>
      <c r="P26" s="105" t="str">
        <f t="shared" si="5"/>
        <v/>
      </c>
    </row>
    <row r="27" spans="1:16" ht="26.4" x14ac:dyDescent="0.2">
      <c r="A27" s="206">
        <f t="shared" ca="1" si="1"/>
        <v>7</v>
      </c>
      <c r="B27" s="118" t="str">
        <f t="shared" ca="1" si="2"/>
        <v>〃</v>
      </c>
      <c r="C27" s="112" t="str">
        <f t="shared" ca="1" si="3"/>
        <v>〃</v>
      </c>
      <c r="D27" s="112" t="str">
        <f t="shared" ca="1" si="4"/>
        <v>〃</v>
      </c>
      <c r="E27" s="112" t="s">
        <v>169</v>
      </c>
      <c r="F27" s="112">
        <v>2</v>
      </c>
      <c r="G27" s="112"/>
      <c r="H27" s="112"/>
      <c r="I27" s="112"/>
      <c r="J27" s="112"/>
      <c r="K27" s="112">
        <v>14</v>
      </c>
      <c r="L27" s="119"/>
      <c r="M27" s="118" t="s">
        <v>251</v>
      </c>
      <c r="N27" s="112" t="s">
        <v>166</v>
      </c>
      <c r="O27" s="112" t="s">
        <v>252</v>
      </c>
      <c r="P27" s="105" t="str">
        <f t="shared" si="5"/>
        <v/>
      </c>
    </row>
    <row r="28" spans="1:16" ht="79.2" x14ac:dyDescent="0.2">
      <c r="A28" s="206">
        <f t="shared" ca="1" si="1"/>
        <v>7</v>
      </c>
      <c r="B28" s="118">
        <f t="shared" ca="1" si="2"/>
        <v>0</v>
      </c>
      <c r="C28" s="112" t="str">
        <f t="shared" ca="1" si="3"/>
        <v>〃</v>
      </c>
      <c r="D28" s="112" t="str">
        <f t="shared" ca="1" si="4"/>
        <v>〃</v>
      </c>
      <c r="E28" s="112" t="s">
        <v>171</v>
      </c>
      <c r="F28" s="112">
        <v>3</v>
      </c>
      <c r="G28" s="112"/>
      <c r="H28" s="112"/>
      <c r="I28" s="112">
        <v>3</v>
      </c>
      <c r="J28" s="112"/>
      <c r="K28" s="112"/>
      <c r="L28" s="119" t="s">
        <v>255</v>
      </c>
      <c r="M28" s="118"/>
      <c r="N28" s="112" t="s">
        <v>166</v>
      </c>
      <c r="O28" s="112" t="s">
        <v>252</v>
      </c>
      <c r="P28" s="105" t="str">
        <f t="shared" si="5"/>
        <v>北側 左外側線1m延長※横断歩道削除部分_x000D_
北側 右外側線1m延長※横断歩道削除部分_x000D_
南側 外側線1m延長※横断歩道削除部分</v>
      </c>
    </row>
    <row r="29" spans="1:16" ht="26.4" x14ac:dyDescent="0.2">
      <c r="A29" s="206">
        <f t="shared" ca="1" si="1"/>
        <v>8</v>
      </c>
      <c r="B29" s="118" t="str">
        <f t="shared" ca="1" si="2"/>
        <v>第12-1-1780</v>
      </c>
      <c r="C29" s="112" t="str">
        <f t="shared" ca="1" si="3"/>
        <v>〃</v>
      </c>
      <c r="D29" s="112" t="str">
        <f t="shared" ca="1" si="4"/>
        <v>広島市中区昭和町6番21号先交差点</v>
      </c>
      <c r="E29" s="112" t="s">
        <v>228</v>
      </c>
      <c r="F29" s="112">
        <v>1</v>
      </c>
      <c r="G29" s="112"/>
      <c r="H29" s="112"/>
      <c r="I29" s="112"/>
      <c r="J29" s="112">
        <v>13</v>
      </c>
      <c r="K29" s="112"/>
      <c r="L29" s="119" t="s">
        <v>257</v>
      </c>
      <c r="M29" s="118" t="s">
        <v>256</v>
      </c>
      <c r="N29" s="112" t="s">
        <v>166</v>
      </c>
      <c r="O29" s="112" t="s">
        <v>178</v>
      </c>
      <c r="P29" s="105" t="str">
        <f t="shared" si="5"/>
        <v>西側 既存削除後縮小施工</v>
      </c>
    </row>
    <row r="30" spans="1:16" ht="26.4" x14ac:dyDescent="0.2">
      <c r="A30" s="206">
        <f t="shared" ca="1" si="1"/>
        <v>8</v>
      </c>
      <c r="B30" s="118" t="str">
        <f t="shared" ca="1" si="2"/>
        <v>〃</v>
      </c>
      <c r="C30" s="112" t="str">
        <f t="shared" ca="1" si="3"/>
        <v>〃</v>
      </c>
      <c r="D30" s="112" t="str">
        <f t="shared" ca="1" si="4"/>
        <v>〃</v>
      </c>
      <c r="E30" s="112" t="s">
        <v>173</v>
      </c>
      <c r="F30" s="112">
        <v>1</v>
      </c>
      <c r="G30" s="112"/>
      <c r="H30" s="112"/>
      <c r="I30" s="112"/>
      <c r="J30" s="112"/>
      <c r="K30" s="112">
        <v>8</v>
      </c>
      <c r="L30" s="119"/>
      <c r="M30" s="118" t="s">
        <v>256</v>
      </c>
      <c r="N30" s="112" t="s">
        <v>166</v>
      </c>
      <c r="O30" s="112" t="s">
        <v>178</v>
      </c>
      <c r="P30" s="105" t="str">
        <f t="shared" si="5"/>
        <v/>
      </c>
    </row>
    <row r="31" spans="1:16" ht="39.6" x14ac:dyDescent="0.2">
      <c r="A31" s="206">
        <f t="shared" ca="1" si="1"/>
        <v>9</v>
      </c>
      <c r="B31" s="118" t="str">
        <f t="shared" ca="1" si="2"/>
        <v>第20-1-2988</v>
      </c>
      <c r="C31" s="112" t="str">
        <f t="shared" ca="1" si="3"/>
        <v>〃</v>
      </c>
      <c r="D31" s="112" t="str">
        <f t="shared" ca="1" si="4"/>
        <v>広島市中区竹屋町1番17号先交差点</v>
      </c>
      <c r="E31" s="112" t="s">
        <v>237</v>
      </c>
      <c r="F31" s="112">
        <v>1</v>
      </c>
      <c r="G31" s="112">
        <v>25.9</v>
      </c>
      <c r="H31" s="112"/>
      <c r="I31" s="112"/>
      <c r="J31" s="112"/>
      <c r="K31" s="112"/>
      <c r="L31" s="119" t="s">
        <v>260</v>
      </c>
      <c r="M31" s="118" t="s">
        <v>258</v>
      </c>
      <c r="N31" s="112" t="s">
        <v>166</v>
      </c>
      <c r="O31" s="112" t="s">
        <v>259</v>
      </c>
      <c r="P31" s="105" t="str">
        <f t="shared" si="5"/>
        <v>東側1.9m1縞(南から1縞)3m8縞(他8縞)※東端0.5m削除､3m幅基準</v>
      </c>
    </row>
    <row r="32" spans="1:16" ht="26.4" x14ac:dyDescent="0.2">
      <c r="A32" s="206">
        <f t="shared" ca="1" si="1"/>
        <v>9</v>
      </c>
      <c r="B32" s="118" t="str">
        <f t="shared" ca="1" si="2"/>
        <v>〃</v>
      </c>
      <c r="C32" s="112" t="str">
        <f t="shared" ca="1" si="3"/>
        <v>〃</v>
      </c>
      <c r="D32" s="112" t="str">
        <f t="shared" ca="1" si="4"/>
        <v>〃</v>
      </c>
      <c r="E32" s="112" t="s">
        <v>261</v>
      </c>
      <c r="F32" s="112">
        <v>2</v>
      </c>
      <c r="G32" s="112"/>
      <c r="H32" s="112"/>
      <c r="I32" s="112"/>
      <c r="J32" s="112">
        <v>18</v>
      </c>
      <c r="K32" s="112"/>
      <c r="L32" s="119" t="s">
        <v>262</v>
      </c>
      <c r="M32" s="118" t="s">
        <v>258</v>
      </c>
      <c r="N32" s="112" t="s">
        <v>166</v>
      </c>
      <c r="O32" s="112" t="s">
        <v>259</v>
      </c>
      <c r="P32" s="105" t="str">
        <f t="shared" si="5"/>
        <v>東側 近位_x000D_
東側 遠位</v>
      </c>
    </row>
    <row r="33" spans="1:16" ht="39.6" x14ac:dyDescent="0.2">
      <c r="A33" s="206">
        <f t="shared" ca="1" si="1"/>
        <v>9</v>
      </c>
      <c r="B33" s="118" t="str">
        <f t="shared" ca="1" si="2"/>
        <v>〃</v>
      </c>
      <c r="C33" s="112" t="str">
        <f t="shared" ca="1" si="3"/>
        <v>〃</v>
      </c>
      <c r="D33" s="112" t="str">
        <f t="shared" ca="1" si="4"/>
        <v>〃</v>
      </c>
      <c r="E33" s="112" t="s">
        <v>230</v>
      </c>
      <c r="F33" s="112">
        <v>1</v>
      </c>
      <c r="G33" s="112">
        <v>3</v>
      </c>
      <c r="H33" s="112"/>
      <c r="I33" s="112"/>
      <c r="J33" s="112"/>
      <c r="K33" s="112"/>
      <c r="L33" s="119" t="s">
        <v>263</v>
      </c>
      <c r="M33" s="118" t="s">
        <v>258</v>
      </c>
      <c r="N33" s="112" t="s">
        <v>166</v>
      </c>
      <c r="O33" s="112" t="s">
        <v>259</v>
      </c>
      <c r="P33" s="105" t="str">
        <f t="shared" si="5"/>
        <v>東側3m※既存の停止線を削除し､西側へ移設(詳細指示)</v>
      </c>
    </row>
    <row r="34" spans="1:16" ht="26.4" x14ac:dyDescent="0.2">
      <c r="A34" s="206">
        <f t="shared" ca="1" si="1"/>
        <v>9</v>
      </c>
      <c r="B34" s="118" t="str">
        <f t="shared" ca="1" si="2"/>
        <v>〃</v>
      </c>
      <c r="C34" s="112" t="str">
        <f t="shared" ca="1" si="3"/>
        <v>〃</v>
      </c>
      <c r="D34" s="112" t="str">
        <f t="shared" ca="1" si="4"/>
        <v>〃</v>
      </c>
      <c r="E34" s="112" t="s">
        <v>164</v>
      </c>
      <c r="F34" s="112">
        <v>1</v>
      </c>
      <c r="G34" s="112"/>
      <c r="H34" s="112"/>
      <c r="I34" s="112"/>
      <c r="J34" s="112"/>
      <c r="K34" s="112">
        <v>10</v>
      </c>
      <c r="L34" s="119"/>
      <c r="M34" s="118" t="s">
        <v>258</v>
      </c>
      <c r="N34" s="112" t="s">
        <v>166</v>
      </c>
      <c r="O34" s="112" t="s">
        <v>259</v>
      </c>
      <c r="P34" s="105" t="str">
        <f t="shared" si="5"/>
        <v/>
      </c>
    </row>
    <row r="35" spans="1:16" ht="26.4" x14ac:dyDescent="0.2">
      <c r="A35" s="206">
        <f t="shared" ca="1" si="1"/>
        <v>9</v>
      </c>
      <c r="B35" s="118">
        <f t="shared" ca="1" si="2"/>
        <v>0</v>
      </c>
      <c r="C35" s="112" t="str">
        <f t="shared" ca="1" si="3"/>
        <v>〃</v>
      </c>
      <c r="D35" s="112" t="str">
        <f t="shared" ca="1" si="4"/>
        <v>〃</v>
      </c>
      <c r="E35" s="112" t="s">
        <v>171</v>
      </c>
      <c r="F35" s="112">
        <v>1</v>
      </c>
      <c r="G35" s="112"/>
      <c r="H35" s="112"/>
      <c r="I35" s="112">
        <v>0.5</v>
      </c>
      <c r="J35" s="112"/>
      <c r="K35" s="112"/>
      <c r="L35" s="119" t="s">
        <v>264</v>
      </c>
      <c r="M35" s="118"/>
      <c r="N35" s="112" t="s">
        <v>166</v>
      </c>
      <c r="O35" s="112" t="s">
        <v>259</v>
      </c>
      <c r="P35" s="105" t="str">
        <f t="shared" si="5"/>
        <v>東側 外側線0.5m延長※横断歩道削除部分</v>
      </c>
    </row>
    <row r="36" spans="1:16" ht="92.4" x14ac:dyDescent="0.2">
      <c r="A36" s="206">
        <f t="shared" ca="1" si="1"/>
        <v>10</v>
      </c>
      <c r="B36" s="118" t="str">
        <f t="shared" ca="1" si="2"/>
        <v>第20-1-0032</v>
      </c>
      <c r="C36" s="112" t="str">
        <f t="shared" ca="1" si="3"/>
        <v>〃</v>
      </c>
      <c r="D36" s="112" t="str">
        <f t="shared" ca="1" si="4"/>
        <v>広島市中区竹屋町1番北西角先（竹屋町1番交差点）</v>
      </c>
      <c r="E36" s="112" t="s">
        <v>237</v>
      </c>
      <c r="F36" s="112">
        <v>4</v>
      </c>
      <c r="G36" s="112">
        <v>272.8</v>
      </c>
      <c r="H36" s="112"/>
      <c r="I36" s="112"/>
      <c r="J36" s="112"/>
      <c r="K36" s="112"/>
      <c r="L36" s="119" t="s">
        <v>267</v>
      </c>
      <c r="M36" s="118" t="s">
        <v>265</v>
      </c>
      <c r="N36" s="112" t="s">
        <v>166</v>
      </c>
      <c r="O36" s="112" t="s">
        <v>266</v>
      </c>
      <c r="P36" s="105" t="str">
        <f t="shared" si="5"/>
        <v>南側3.2m1縞(東から9縞)4m18縞(他18縞)_x000D_
西側3.8m17縞※両端の点字ﾌﾞﾛｯｸの中心に施工(別途指示)_x000D_
北側3.8m18縞(全更新)_x000D_
東側3.8m17縞(全更新)</v>
      </c>
    </row>
    <row r="37" spans="1:16" ht="79.2" x14ac:dyDescent="0.2">
      <c r="A37" s="206">
        <f t="shared" ca="1" si="1"/>
        <v>10</v>
      </c>
      <c r="B37" s="118" t="str">
        <f t="shared" ca="1" si="2"/>
        <v>〃</v>
      </c>
      <c r="C37" s="112" t="str">
        <f t="shared" ca="1" si="3"/>
        <v>〃</v>
      </c>
      <c r="D37" s="112" t="str">
        <f t="shared" ca="1" si="4"/>
        <v>〃</v>
      </c>
      <c r="E37" s="112" t="s">
        <v>230</v>
      </c>
      <c r="F37" s="112">
        <v>4</v>
      </c>
      <c r="G37" s="112">
        <v>29</v>
      </c>
      <c r="H37" s="112"/>
      <c r="I37" s="112"/>
      <c r="J37" s="112"/>
      <c r="K37" s="112"/>
      <c r="L37" s="119" t="s">
        <v>268</v>
      </c>
      <c r="M37" s="118" t="s">
        <v>265</v>
      </c>
      <c r="N37" s="112" t="s">
        <v>166</v>
      </c>
      <c r="O37" s="112" t="s">
        <v>266</v>
      </c>
      <c r="P37" s="105" t="str">
        <f t="shared" si="5"/>
        <v>南側8.6m_x000D_
西側7.7m※横断歩道の修正に伴い､削除後東側へ移設(別途指示)_x000D_
北側8.2m_x000D_
東側7.5m</v>
      </c>
    </row>
    <row r="38" spans="1:16" ht="26.4" x14ac:dyDescent="0.2">
      <c r="A38" s="206">
        <f t="shared" ca="1" si="1"/>
        <v>10</v>
      </c>
      <c r="B38" s="118" t="str">
        <f t="shared" ca="1" si="2"/>
        <v>〃</v>
      </c>
      <c r="C38" s="112" t="str">
        <f t="shared" ca="1" si="3"/>
        <v>〃</v>
      </c>
      <c r="D38" s="112" t="str">
        <f t="shared" ca="1" si="4"/>
        <v>〃</v>
      </c>
      <c r="E38" s="112" t="s">
        <v>164</v>
      </c>
      <c r="F38" s="112">
        <v>1</v>
      </c>
      <c r="G38" s="112"/>
      <c r="H38" s="112"/>
      <c r="I38" s="112"/>
      <c r="J38" s="112"/>
      <c r="K38" s="112">
        <v>15</v>
      </c>
      <c r="L38" s="119"/>
      <c r="M38" s="118" t="s">
        <v>265</v>
      </c>
      <c r="N38" s="112" t="s">
        <v>166</v>
      </c>
      <c r="O38" s="112" t="s">
        <v>266</v>
      </c>
      <c r="P38" s="105" t="str">
        <f t="shared" si="5"/>
        <v/>
      </c>
    </row>
    <row r="39" spans="1:16" ht="26.4" x14ac:dyDescent="0.2">
      <c r="A39" s="206">
        <f t="shared" ca="1" si="1"/>
        <v>10</v>
      </c>
      <c r="B39" s="118" t="str">
        <f t="shared" ca="1" si="2"/>
        <v>〃</v>
      </c>
      <c r="C39" s="112" t="str">
        <f t="shared" ca="1" si="3"/>
        <v>〃</v>
      </c>
      <c r="D39" s="112" t="str">
        <f t="shared" ca="1" si="4"/>
        <v>〃</v>
      </c>
      <c r="E39" s="112" t="s">
        <v>169</v>
      </c>
      <c r="F39" s="112">
        <v>1</v>
      </c>
      <c r="G39" s="112"/>
      <c r="H39" s="112"/>
      <c r="I39" s="112"/>
      <c r="J39" s="112"/>
      <c r="K39" s="112">
        <v>15.9</v>
      </c>
      <c r="L39" s="119"/>
      <c r="M39" s="118" t="s">
        <v>265</v>
      </c>
      <c r="N39" s="112" t="s">
        <v>166</v>
      </c>
      <c r="O39" s="112" t="s">
        <v>266</v>
      </c>
      <c r="P39" s="105" t="str">
        <f t="shared" si="5"/>
        <v/>
      </c>
    </row>
    <row r="40" spans="1:16" ht="79.2" x14ac:dyDescent="0.2">
      <c r="A40" s="206">
        <f t="shared" ca="1" si="1"/>
        <v>10</v>
      </c>
      <c r="B40" s="118">
        <f t="shared" ca="1" si="2"/>
        <v>0</v>
      </c>
      <c r="C40" s="112" t="str">
        <f t="shared" ca="1" si="3"/>
        <v>〃</v>
      </c>
      <c r="D40" s="112" t="str">
        <f t="shared" ca="1" si="4"/>
        <v>〃</v>
      </c>
      <c r="E40" s="112" t="s">
        <v>171</v>
      </c>
      <c r="F40" s="112">
        <v>2</v>
      </c>
      <c r="G40" s="112"/>
      <c r="H40" s="112"/>
      <c r="I40" s="112">
        <v>0.85000000000000009</v>
      </c>
      <c r="J40" s="112"/>
      <c r="K40" s="112"/>
      <c r="L40" s="119" t="s">
        <v>269</v>
      </c>
      <c r="M40" s="118"/>
      <c r="N40" s="112" t="s">
        <v>166</v>
      </c>
      <c r="O40" s="112" t="s">
        <v>266</v>
      </c>
      <c r="P40" s="105" t="str">
        <f t="shared" si="5"/>
        <v>西側 左外側線延長※横断歩道削除部分(別途指示)_x000D_
西側 中央線延長※横断歩道削除部分(別途指示)</v>
      </c>
    </row>
    <row r="41" spans="1:16" ht="26.4" x14ac:dyDescent="0.2">
      <c r="A41" s="206">
        <f t="shared" ca="1" si="1"/>
        <v>11</v>
      </c>
      <c r="B41" s="118" t="str">
        <f t="shared" ca="1" si="2"/>
        <v>第20-1-2990</v>
      </c>
      <c r="C41" s="112" t="str">
        <f t="shared" ca="1" si="3"/>
        <v>〃</v>
      </c>
      <c r="D41" s="112" t="str">
        <f t="shared" ca="1" si="4"/>
        <v>広島市中区竹屋町2番42号南東角先交差点</v>
      </c>
      <c r="E41" s="112" t="s">
        <v>261</v>
      </c>
      <c r="F41" s="112">
        <v>2</v>
      </c>
      <c r="G41" s="112"/>
      <c r="H41" s="112"/>
      <c r="I41" s="112"/>
      <c r="J41" s="112">
        <v>18</v>
      </c>
      <c r="K41" s="112"/>
      <c r="L41" s="119" t="s">
        <v>272</v>
      </c>
      <c r="M41" s="118" t="s">
        <v>270</v>
      </c>
      <c r="N41" s="112" t="s">
        <v>166</v>
      </c>
      <c r="O41" s="112" t="s">
        <v>271</v>
      </c>
      <c r="P41" s="105" t="str">
        <f t="shared" si="5"/>
        <v>西側 近位_x000D_
西側 遠位</v>
      </c>
    </row>
    <row r="42" spans="1:16" ht="26.4" x14ac:dyDescent="0.2">
      <c r="A42" s="206">
        <f t="shared" ca="1" si="1"/>
        <v>12</v>
      </c>
      <c r="B42" s="118" t="str">
        <f t="shared" ca="1" si="2"/>
        <v>第20-1-2989</v>
      </c>
      <c r="C42" s="112" t="str">
        <f t="shared" ca="1" si="3"/>
        <v>〃</v>
      </c>
      <c r="D42" s="112" t="str">
        <f t="shared" ca="1" si="4"/>
        <v>広島市中区竹屋町6番14号先交差点</v>
      </c>
      <c r="E42" s="112" t="s">
        <v>237</v>
      </c>
      <c r="F42" s="112">
        <v>1</v>
      </c>
      <c r="G42" s="112">
        <v>11.5</v>
      </c>
      <c r="H42" s="112"/>
      <c r="I42" s="112"/>
      <c r="J42" s="112"/>
      <c r="K42" s="112"/>
      <c r="L42" s="119" t="s">
        <v>275</v>
      </c>
      <c r="M42" s="118" t="s">
        <v>273</v>
      </c>
      <c r="N42" s="112" t="s">
        <v>166</v>
      </c>
      <c r="O42" s="112" t="s">
        <v>274</v>
      </c>
      <c r="P42" s="105" t="str">
        <f t="shared" si="5"/>
        <v>東側2.5m1縞(南から1縞)3m3縞(他3縞)</v>
      </c>
    </row>
    <row r="43" spans="1:16" ht="52.8" x14ac:dyDescent="0.2">
      <c r="A43" s="206">
        <f t="shared" ca="1" si="1"/>
        <v>12</v>
      </c>
      <c r="B43" s="118" t="str">
        <f t="shared" ca="1" si="2"/>
        <v>〃</v>
      </c>
      <c r="C43" s="112" t="str">
        <f t="shared" ca="1" si="3"/>
        <v>〃</v>
      </c>
      <c r="D43" s="112" t="str">
        <f t="shared" ca="1" si="4"/>
        <v>〃</v>
      </c>
      <c r="E43" s="112" t="s">
        <v>261</v>
      </c>
      <c r="F43" s="112">
        <v>2</v>
      </c>
      <c r="G43" s="112"/>
      <c r="H43" s="112"/>
      <c r="I43" s="112"/>
      <c r="J43" s="112">
        <v>18</v>
      </c>
      <c r="K43" s="112"/>
      <c r="L43" s="119" t="s">
        <v>276</v>
      </c>
      <c r="M43" s="118" t="s">
        <v>273</v>
      </c>
      <c r="N43" s="112" t="s">
        <v>166</v>
      </c>
      <c r="O43" s="112" t="s">
        <v>274</v>
      </c>
      <c r="P43" s="105" t="str">
        <f t="shared" si="5"/>
        <v>東側 近位※既存削除後､西行の中心へ施工_x000D_
東側 遠位※既存削除後､西行の中心へ施工</v>
      </c>
    </row>
    <row r="44" spans="1:16" ht="26.4" x14ac:dyDescent="0.2">
      <c r="A44" s="206">
        <f t="shared" ca="1" si="1"/>
        <v>12</v>
      </c>
      <c r="B44" s="118" t="str">
        <f t="shared" ca="1" si="2"/>
        <v>〃</v>
      </c>
      <c r="C44" s="112" t="str">
        <f t="shared" ca="1" si="3"/>
        <v>〃</v>
      </c>
      <c r="D44" s="112" t="str">
        <f t="shared" ca="1" si="4"/>
        <v>〃</v>
      </c>
      <c r="E44" s="112" t="s">
        <v>230</v>
      </c>
      <c r="F44" s="112">
        <v>1</v>
      </c>
      <c r="G44" s="112">
        <v>1.5</v>
      </c>
      <c r="H44" s="112"/>
      <c r="I44" s="112"/>
      <c r="J44" s="112"/>
      <c r="K44" s="112"/>
      <c r="L44" s="119" t="s">
        <v>277</v>
      </c>
      <c r="M44" s="118" t="s">
        <v>273</v>
      </c>
      <c r="N44" s="112" t="s">
        <v>166</v>
      </c>
      <c r="O44" s="112" t="s">
        <v>274</v>
      </c>
      <c r="P44" s="105" t="str">
        <f t="shared" si="5"/>
        <v>東側1.5m</v>
      </c>
    </row>
    <row r="45" spans="1:16" ht="39.6" x14ac:dyDescent="0.2">
      <c r="A45" s="206">
        <f t="shared" ca="1" si="1"/>
        <v>12</v>
      </c>
      <c r="B45" s="118" t="str">
        <f t="shared" ca="1" si="2"/>
        <v>〃</v>
      </c>
      <c r="C45" s="112" t="str">
        <f t="shared" ca="1" si="3"/>
        <v>〃</v>
      </c>
      <c r="D45" s="112" t="str">
        <f t="shared" ca="1" si="4"/>
        <v>〃</v>
      </c>
      <c r="E45" s="112" t="s">
        <v>278</v>
      </c>
      <c r="F45" s="112">
        <v>2</v>
      </c>
      <c r="G45" s="112"/>
      <c r="H45" s="112"/>
      <c r="I45" s="112"/>
      <c r="J45" s="112"/>
      <c r="K45" s="112">
        <v>12</v>
      </c>
      <c r="L45" s="119"/>
      <c r="M45" s="118" t="s">
        <v>273</v>
      </c>
      <c r="N45" s="112" t="s">
        <v>166</v>
      </c>
      <c r="O45" s="112" t="s">
        <v>274</v>
      </c>
      <c r="P45" s="105" t="str">
        <f t="shared" si="5"/>
        <v/>
      </c>
    </row>
    <row r="46" spans="1:16" ht="26.4" x14ac:dyDescent="0.2">
      <c r="A46" s="206">
        <f t="shared" ca="1" si="1"/>
        <v>13</v>
      </c>
      <c r="B46" s="118">
        <f t="shared" ca="1" si="2"/>
        <v>0</v>
      </c>
      <c r="C46" s="112" t="str">
        <f t="shared" ca="1" si="3"/>
        <v>〃</v>
      </c>
      <c r="D46" s="112" t="str">
        <f t="shared" ca="1" si="4"/>
        <v>広島市中区鶴見町2番10号西側</v>
      </c>
      <c r="E46" s="112" t="s">
        <v>280</v>
      </c>
      <c r="F46" s="112">
        <v>1</v>
      </c>
      <c r="G46" s="112"/>
      <c r="H46" s="112"/>
      <c r="I46" s="112"/>
      <c r="J46" s="112"/>
      <c r="K46" s="112">
        <v>13</v>
      </c>
      <c r="L46" s="119" t="s">
        <v>281</v>
      </c>
      <c r="M46" s="118"/>
      <c r="N46" s="112" t="s">
        <v>166</v>
      </c>
      <c r="O46" s="112" t="s">
        <v>279</v>
      </c>
      <c r="P46" s="105" t="str">
        <f t="shared" si="5"/>
        <v>｢20｣削除※規制廃止済み</v>
      </c>
    </row>
    <row r="47" spans="1:16" ht="26.4" x14ac:dyDescent="0.2">
      <c r="A47" s="206">
        <f t="shared" ca="1" si="1"/>
        <v>14</v>
      </c>
      <c r="B47" s="118" t="str">
        <f t="shared" ca="1" si="2"/>
        <v>第20-1-0709</v>
      </c>
      <c r="C47" s="112" t="str">
        <f t="shared" ca="1" si="3"/>
        <v>〃</v>
      </c>
      <c r="D47" s="112" t="str">
        <f t="shared" ca="1" si="4"/>
        <v>広島市中区鶴見町2番24号先交差点（緩速車道）</v>
      </c>
      <c r="E47" s="112" t="s">
        <v>237</v>
      </c>
      <c r="F47" s="112">
        <v>1</v>
      </c>
      <c r="G47" s="112">
        <v>24</v>
      </c>
      <c r="H47" s="112"/>
      <c r="I47" s="112"/>
      <c r="J47" s="112"/>
      <c r="K47" s="112"/>
      <c r="L47" s="119" t="s">
        <v>284</v>
      </c>
      <c r="M47" s="118" t="s">
        <v>282</v>
      </c>
      <c r="N47" s="112" t="s">
        <v>166</v>
      </c>
      <c r="O47" s="112" t="s">
        <v>283</v>
      </c>
      <c r="P47" s="105" t="str">
        <f t="shared" si="5"/>
        <v>西側3m8縞※両端0.5m削除､3m幅基準</v>
      </c>
    </row>
    <row r="48" spans="1:16" ht="26.4" x14ac:dyDescent="0.2">
      <c r="A48" s="206">
        <f t="shared" ca="1" si="1"/>
        <v>14</v>
      </c>
      <c r="B48" s="118" t="str">
        <f t="shared" ca="1" si="2"/>
        <v>〃</v>
      </c>
      <c r="C48" s="112" t="str">
        <f t="shared" ca="1" si="3"/>
        <v>〃</v>
      </c>
      <c r="D48" s="112" t="str">
        <f t="shared" ca="1" si="4"/>
        <v>〃</v>
      </c>
      <c r="E48" s="112" t="s">
        <v>164</v>
      </c>
      <c r="F48" s="112">
        <v>1</v>
      </c>
      <c r="G48" s="112"/>
      <c r="H48" s="112"/>
      <c r="I48" s="112"/>
      <c r="J48" s="112"/>
      <c r="K48" s="112">
        <v>23</v>
      </c>
      <c r="L48" s="119"/>
      <c r="M48" s="118" t="s">
        <v>282</v>
      </c>
      <c r="N48" s="112" t="s">
        <v>166</v>
      </c>
      <c r="O48" s="112" t="s">
        <v>283</v>
      </c>
      <c r="P48" s="105" t="str">
        <f t="shared" si="5"/>
        <v/>
      </c>
    </row>
    <row r="49" spans="1:16" ht="79.2" x14ac:dyDescent="0.2">
      <c r="A49" s="206">
        <f t="shared" ca="1" si="1"/>
        <v>15</v>
      </c>
      <c r="B49" s="118" t="str">
        <f t="shared" ca="1" si="2"/>
        <v>第20-1-0711</v>
      </c>
      <c r="C49" s="112" t="str">
        <f t="shared" ca="1" si="3"/>
        <v>〃</v>
      </c>
      <c r="D49" s="112" t="str">
        <f t="shared" ca="1" si="4"/>
        <v>広島市中区鶴見町3番17号先交差点（緩速車道）</v>
      </c>
      <c r="E49" s="112" t="s">
        <v>237</v>
      </c>
      <c r="F49" s="112">
        <v>3</v>
      </c>
      <c r="G49" s="112">
        <v>71</v>
      </c>
      <c r="H49" s="112"/>
      <c r="I49" s="112"/>
      <c r="J49" s="112"/>
      <c r="K49" s="112"/>
      <c r="L49" s="119" t="s">
        <v>287</v>
      </c>
      <c r="M49" s="118" t="s">
        <v>285</v>
      </c>
      <c r="N49" s="112" t="s">
        <v>166</v>
      </c>
      <c r="O49" s="112" t="s">
        <v>286</v>
      </c>
      <c r="P49" s="105" t="str">
        <f t="shared" si="5"/>
        <v>西側3.5m8縞※両端0.25m削除､3.5m幅基準_x000D_
南側3m5縞※点字ﾌﾞﾛｯｸに合わせて施工_x000D_
東側3.5m8縞※両端0.25m削除､3.5m幅基準</v>
      </c>
    </row>
    <row r="50" spans="1:16" ht="66" x14ac:dyDescent="0.2">
      <c r="A50" s="206">
        <f t="shared" ca="1" si="1"/>
        <v>15</v>
      </c>
      <c r="B50" s="118" t="str">
        <f t="shared" ca="1" si="2"/>
        <v>〃</v>
      </c>
      <c r="C50" s="112" t="str">
        <f t="shared" ca="1" si="3"/>
        <v>〃</v>
      </c>
      <c r="D50" s="112" t="str">
        <f t="shared" ca="1" si="4"/>
        <v>〃</v>
      </c>
      <c r="E50" s="112" t="s">
        <v>230</v>
      </c>
      <c r="F50" s="112">
        <v>2</v>
      </c>
      <c r="G50" s="112">
        <v>6.4</v>
      </c>
      <c r="H50" s="112"/>
      <c r="I50" s="112"/>
      <c r="J50" s="112"/>
      <c r="K50" s="112"/>
      <c r="L50" s="119" t="s">
        <v>288</v>
      </c>
      <c r="M50" s="118" t="s">
        <v>285</v>
      </c>
      <c r="N50" s="112" t="s">
        <v>166</v>
      </c>
      <c r="O50" s="112" t="s">
        <v>286</v>
      </c>
      <c r="P50" s="105" t="str">
        <f t="shared" si="5"/>
        <v>東側2.9m※既存の位置から0.2m西側へ移設(ほぼ消えた状態のため削除不要)_x000D_
北側3.5m</v>
      </c>
    </row>
    <row r="51" spans="1:16" ht="26.4" x14ac:dyDescent="0.2">
      <c r="A51" s="206">
        <f t="shared" ca="1" si="1"/>
        <v>15</v>
      </c>
      <c r="B51" s="118" t="str">
        <f t="shared" ca="1" si="2"/>
        <v>〃</v>
      </c>
      <c r="C51" s="112" t="str">
        <f t="shared" ca="1" si="3"/>
        <v>〃</v>
      </c>
      <c r="D51" s="112" t="str">
        <f t="shared" ca="1" si="4"/>
        <v>〃</v>
      </c>
      <c r="E51" s="112" t="s">
        <v>164</v>
      </c>
      <c r="F51" s="112">
        <v>3</v>
      </c>
      <c r="G51" s="112"/>
      <c r="H51" s="112"/>
      <c r="I51" s="112"/>
      <c r="J51" s="112"/>
      <c r="K51" s="112">
        <v>18</v>
      </c>
      <c r="L51" s="119"/>
      <c r="M51" s="118" t="s">
        <v>285</v>
      </c>
      <c r="N51" s="112" t="s">
        <v>166</v>
      </c>
      <c r="O51" s="112" t="s">
        <v>286</v>
      </c>
      <c r="P51" s="105" t="str">
        <f t="shared" si="5"/>
        <v/>
      </c>
    </row>
    <row r="52" spans="1:16" ht="158.4" x14ac:dyDescent="0.2">
      <c r="A52" s="206">
        <f t="shared" ca="1" si="1"/>
        <v>15</v>
      </c>
      <c r="B52" s="118">
        <f t="shared" ca="1" si="2"/>
        <v>0</v>
      </c>
      <c r="C52" s="112" t="str">
        <f t="shared" ca="1" si="3"/>
        <v>〃</v>
      </c>
      <c r="D52" s="112" t="str">
        <f t="shared" ca="1" si="4"/>
        <v>〃</v>
      </c>
      <c r="E52" s="112" t="s">
        <v>171</v>
      </c>
      <c r="F52" s="112">
        <v>4</v>
      </c>
      <c r="G52" s="112"/>
      <c r="H52" s="112"/>
      <c r="I52" s="112">
        <v>1</v>
      </c>
      <c r="J52" s="112"/>
      <c r="K52" s="112"/>
      <c r="L52" s="119" t="s">
        <v>289</v>
      </c>
      <c r="M52" s="118"/>
      <c r="N52" s="112" t="s">
        <v>166</v>
      </c>
      <c r="O52" s="112" t="s">
        <v>286</v>
      </c>
      <c r="P52" s="105" t="str">
        <f t="shared" si="5"/>
        <v>西側 横断歩道左側外側線0.25m延長※横断歩道削除部分_x000D_
西側 横断歩道右側外側線0.25m延長※横断歩道削除部分_x000D_
東側 横断歩道右側外側線0.25m延長※横断歩道削除部分_x000D_
東側 横断歩道左側外側線0.25m延長※横断歩道削除部分</v>
      </c>
    </row>
    <row r="53" spans="1:16" ht="39.6" x14ac:dyDescent="0.2">
      <c r="A53" s="206">
        <f t="shared" ca="1" si="1"/>
        <v>15</v>
      </c>
      <c r="B53" s="118" t="str">
        <f t="shared" ca="1" si="2"/>
        <v>〃</v>
      </c>
      <c r="C53" s="112" t="str">
        <f t="shared" ca="1" si="3"/>
        <v>〃</v>
      </c>
      <c r="D53" s="112" t="str">
        <f t="shared" ca="1" si="4"/>
        <v>〃</v>
      </c>
      <c r="E53" s="112" t="s">
        <v>290</v>
      </c>
      <c r="F53" s="112">
        <v>1</v>
      </c>
      <c r="G53" s="112"/>
      <c r="H53" s="112"/>
      <c r="I53" s="112"/>
      <c r="J53" s="112"/>
      <c r="K53" s="112">
        <v>0.2</v>
      </c>
      <c r="L53" s="119" t="s">
        <v>291</v>
      </c>
      <c r="M53" s="118"/>
      <c r="N53" s="112" t="s">
        <v>166</v>
      </c>
      <c r="O53" s="112" t="s">
        <v>286</v>
      </c>
      <c r="P53" s="105" t="str">
        <f t="shared" si="5"/>
        <v>南側 左側外側線0.2m削除※横断歩道更新に伴うもの</v>
      </c>
    </row>
    <row r="54" spans="1:16" ht="171.6" x14ac:dyDescent="0.2">
      <c r="A54" s="206">
        <f t="shared" ca="1" si="1"/>
        <v>16</v>
      </c>
      <c r="B54" s="118" t="str">
        <f t="shared" ca="1" si="2"/>
        <v>第20-1-0505</v>
      </c>
      <c r="C54" s="112" t="str">
        <f t="shared" ca="1" si="3"/>
        <v>〃</v>
      </c>
      <c r="D54" s="112" t="str">
        <f t="shared" ca="1" si="4"/>
        <v>広島市中区鶴見町8番北西角先（竹屋小学校北西交差点）</v>
      </c>
      <c r="E54" s="112" t="s">
        <v>237</v>
      </c>
      <c r="F54" s="112">
        <v>4</v>
      </c>
      <c r="G54" s="112">
        <v>41.8</v>
      </c>
      <c r="H54" s="112"/>
      <c r="I54" s="112"/>
      <c r="J54" s="112"/>
      <c r="K54" s="112"/>
      <c r="L54" s="119" t="s">
        <v>294</v>
      </c>
      <c r="M54" s="118" t="s">
        <v>292</v>
      </c>
      <c r="N54" s="112" t="s">
        <v>166</v>
      </c>
      <c r="O54" s="112" t="s">
        <v>293</v>
      </c>
      <c r="P54" s="105" t="str">
        <f t="shared" si="5"/>
        <v>東側3m1縞(北から1縞､他削除工事のみ)※両端0.5m削除､3m幅基準_x000D_
南側2.8m1縞(東から2縞)3m3縞(東から1､3､4縞)※西から1縞､他両端0.5m削除､3m幅_x000D_
西側3m5縞※両端1縞､他西端1m削除､3m幅基準_x000D_
北側3m4縞※西から1縞､他北端1m削除､3m幅基準</v>
      </c>
    </row>
    <row r="55" spans="1:16" ht="79.2" x14ac:dyDescent="0.2">
      <c r="A55" s="206">
        <f t="shared" ca="1" si="1"/>
        <v>16</v>
      </c>
      <c r="B55" s="118" t="str">
        <f t="shared" ca="1" si="2"/>
        <v>〃</v>
      </c>
      <c r="C55" s="112" t="str">
        <f t="shared" ca="1" si="3"/>
        <v>〃</v>
      </c>
      <c r="D55" s="112" t="str">
        <f t="shared" ca="1" si="4"/>
        <v>〃</v>
      </c>
      <c r="E55" s="112" t="s">
        <v>230</v>
      </c>
      <c r="F55" s="112">
        <v>2</v>
      </c>
      <c r="G55" s="112">
        <v>8.6999999999999993</v>
      </c>
      <c r="H55" s="112"/>
      <c r="I55" s="112"/>
      <c r="J55" s="112"/>
      <c r="K55" s="112"/>
      <c r="L55" s="119" t="s">
        <v>295</v>
      </c>
      <c r="M55" s="118" t="s">
        <v>292</v>
      </c>
      <c r="N55" s="112" t="s">
        <v>166</v>
      </c>
      <c r="O55" s="112" t="s">
        <v>293</v>
      </c>
      <c r="P55" s="105" t="str">
        <f t="shared" si="5"/>
        <v>西側4.9m※既存の停止線を削除し､1m東側へ移設_x000D_
北側3.8m※既存の停止線を削除し､1m南側へ移設</v>
      </c>
    </row>
    <row r="56" spans="1:16" ht="26.4" x14ac:dyDescent="0.2">
      <c r="A56" s="206">
        <f t="shared" ca="1" si="1"/>
        <v>16</v>
      </c>
      <c r="B56" s="118" t="str">
        <f t="shared" ca="1" si="2"/>
        <v>〃</v>
      </c>
      <c r="C56" s="112" t="str">
        <f t="shared" ca="1" si="3"/>
        <v>〃</v>
      </c>
      <c r="D56" s="112" t="str">
        <f t="shared" ca="1" si="4"/>
        <v>〃</v>
      </c>
      <c r="E56" s="112" t="s">
        <v>164</v>
      </c>
      <c r="F56" s="112">
        <v>4</v>
      </c>
      <c r="G56" s="112"/>
      <c r="H56" s="112"/>
      <c r="I56" s="112"/>
      <c r="J56" s="112"/>
      <c r="K56" s="112">
        <v>73</v>
      </c>
      <c r="L56" s="119"/>
      <c r="M56" s="118" t="s">
        <v>292</v>
      </c>
      <c r="N56" s="112" t="s">
        <v>166</v>
      </c>
      <c r="O56" s="112" t="s">
        <v>293</v>
      </c>
      <c r="P56" s="105" t="str">
        <f t="shared" si="5"/>
        <v/>
      </c>
    </row>
    <row r="57" spans="1:16" ht="26.4" x14ac:dyDescent="0.2">
      <c r="A57" s="206">
        <f t="shared" ca="1" si="1"/>
        <v>16</v>
      </c>
      <c r="B57" s="118" t="str">
        <f t="shared" ca="1" si="2"/>
        <v>〃</v>
      </c>
      <c r="C57" s="112" t="str">
        <f t="shared" ca="1" si="3"/>
        <v>〃</v>
      </c>
      <c r="D57" s="112" t="str">
        <f t="shared" ca="1" si="4"/>
        <v>〃</v>
      </c>
      <c r="E57" s="112" t="s">
        <v>169</v>
      </c>
      <c r="F57" s="112">
        <v>2</v>
      </c>
      <c r="G57" s="112"/>
      <c r="H57" s="112"/>
      <c r="I57" s="112"/>
      <c r="J57" s="112"/>
      <c r="K57" s="112">
        <v>19.600000000000001</v>
      </c>
      <c r="L57" s="119"/>
      <c r="M57" s="118" t="s">
        <v>292</v>
      </c>
      <c r="N57" s="112" t="s">
        <v>166</v>
      </c>
      <c r="O57" s="112" t="s">
        <v>293</v>
      </c>
      <c r="P57" s="105" t="str">
        <f t="shared" si="5"/>
        <v/>
      </c>
    </row>
    <row r="58" spans="1:16" ht="158.4" x14ac:dyDescent="0.2">
      <c r="A58" s="206">
        <f t="shared" ca="1" si="1"/>
        <v>16</v>
      </c>
      <c r="B58" s="118">
        <f t="shared" ca="1" si="2"/>
        <v>0</v>
      </c>
      <c r="C58" s="112" t="str">
        <f t="shared" ca="1" si="3"/>
        <v>〃</v>
      </c>
      <c r="D58" s="112" t="str">
        <f t="shared" ca="1" si="4"/>
        <v>〃</v>
      </c>
      <c r="E58" s="112" t="s">
        <v>171</v>
      </c>
      <c r="F58" s="112">
        <v>6</v>
      </c>
      <c r="G58" s="112"/>
      <c r="H58" s="112"/>
      <c r="I58" s="112">
        <v>7</v>
      </c>
      <c r="J58" s="112"/>
      <c r="K58" s="112"/>
      <c r="L58" s="119" t="s">
        <v>296</v>
      </c>
      <c r="M58" s="118"/>
      <c r="N58" s="112" t="s">
        <v>166</v>
      </c>
      <c r="O58" s="112" t="s">
        <v>293</v>
      </c>
      <c r="P58" s="105" t="str">
        <f t="shared" si="5"/>
        <v>東側 左側外側線0.5m延長※横断歩道削除部分_x000D_
東側 右側外側線0.5m延長※横断歩道削除部分_x000D_
南側 左外側線1.2m延長※横断歩道削除部分_x000D_
西側 左外側線1.9m延長※横断歩道削除部分_x000D_
西側 右側外側線1.9m延長※横断歩道削除部分_x000D_
北側 右側外側線1m延長※横断歩道削除部分</v>
      </c>
    </row>
    <row r="59" spans="1:16" ht="26.4" x14ac:dyDescent="0.2">
      <c r="A59" s="206">
        <f t="shared" ca="1" si="1"/>
        <v>17</v>
      </c>
      <c r="B59" s="118" t="str">
        <f t="shared" ca="1" si="2"/>
        <v>第20-1-4132</v>
      </c>
      <c r="C59" s="112" t="str">
        <f t="shared" ca="1" si="3"/>
        <v>〃</v>
      </c>
      <c r="D59" s="112" t="str">
        <f t="shared" ca="1" si="4"/>
        <v>広島市中区富士見町2番21号先</v>
      </c>
      <c r="E59" s="112" t="s">
        <v>237</v>
      </c>
      <c r="F59" s="112">
        <v>1</v>
      </c>
      <c r="G59" s="112">
        <v>25</v>
      </c>
      <c r="H59" s="112"/>
      <c r="I59" s="112"/>
      <c r="J59" s="112"/>
      <c r="K59" s="112"/>
      <c r="L59" s="119" t="s">
        <v>299</v>
      </c>
      <c r="M59" s="118" t="s">
        <v>297</v>
      </c>
      <c r="N59" s="112" t="s">
        <v>166</v>
      </c>
      <c r="O59" s="112" t="s">
        <v>298</v>
      </c>
      <c r="P59" s="105" t="str">
        <f t="shared" si="5"/>
        <v>2.5m10縞※点字ﾌﾞﾛｯｸに合わせて施工</v>
      </c>
    </row>
    <row r="60" spans="1:16" ht="26.4" x14ac:dyDescent="0.2">
      <c r="A60" s="206">
        <f t="shared" ca="1" si="1"/>
        <v>17</v>
      </c>
      <c r="B60" s="118" t="str">
        <f t="shared" ca="1" si="2"/>
        <v>〃</v>
      </c>
      <c r="C60" s="112" t="str">
        <f t="shared" ca="1" si="3"/>
        <v>〃</v>
      </c>
      <c r="D60" s="112" t="str">
        <f t="shared" ca="1" si="4"/>
        <v>〃</v>
      </c>
      <c r="E60" s="112" t="s">
        <v>230</v>
      </c>
      <c r="F60" s="112">
        <v>2</v>
      </c>
      <c r="G60" s="112">
        <v>5.6</v>
      </c>
      <c r="H60" s="112"/>
      <c r="I60" s="112"/>
      <c r="J60" s="112"/>
      <c r="K60" s="112"/>
      <c r="L60" s="119" t="s">
        <v>300</v>
      </c>
      <c r="M60" s="118" t="s">
        <v>297</v>
      </c>
      <c r="N60" s="112" t="s">
        <v>166</v>
      </c>
      <c r="O60" s="112" t="s">
        <v>298</v>
      </c>
      <c r="P60" s="105" t="str">
        <f t="shared" si="5"/>
        <v>西側2.8m_x000D_
東側2.8m</v>
      </c>
    </row>
    <row r="61" spans="1:16" ht="26.4" x14ac:dyDescent="0.2">
      <c r="A61" s="206">
        <f t="shared" ca="1" si="1"/>
        <v>17</v>
      </c>
      <c r="B61" s="118" t="str">
        <f t="shared" ca="1" si="2"/>
        <v>〃</v>
      </c>
      <c r="C61" s="112" t="str">
        <f t="shared" ca="1" si="3"/>
        <v>〃</v>
      </c>
      <c r="D61" s="112" t="str">
        <f t="shared" ca="1" si="4"/>
        <v>〃</v>
      </c>
      <c r="E61" s="112" t="s">
        <v>164</v>
      </c>
      <c r="F61" s="112">
        <v>1</v>
      </c>
      <c r="G61" s="112"/>
      <c r="H61" s="112"/>
      <c r="I61" s="112"/>
      <c r="J61" s="112"/>
      <c r="K61" s="112">
        <v>15</v>
      </c>
      <c r="L61" s="119"/>
      <c r="M61" s="118" t="s">
        <v>297</v>
      </c>
      <c r="N61" s="112" t="s">
        <v>166</v>
      </c>
      <c r="O61" s="112" t="s">
        <v>298</v>
      </c>
      <c r="P61" s="105" t="str">
        <f t="shared" si="5"/>
        <v/>
      </c>
    </row>
    <row r="62" spans="1:16" ht="66" x14ac:dyDescent="0.2">
      <c r="A62" s="206">
        <f t="shared" ca="1" si="1"/>
        <v>18</v>
      </c>
      <c r="B62" s="118" t="str">
        <f t="shared" ca="1" si="2"/>
        <v>第20-1-0703</v>
      </c>
      <c r="C62" s="112" t="str">
        <f t="shared" ca="1" si="3"/>
        <v>〃</v>
      </c>
      <c r="D62" s="112" t="str">
        <f t="shared" ca="1" si="4"/>
        <v>広島市中区宝町1番1号先交差点</v>
      </c>
      <c r="E62" s="112" t="s">
        <v>237</v>
      </c>
      <c r="F62" s="112">
        <v>2</v>
      </c>
      <c r="G62" s="112">
        <v>36</v>
      </c>
      <c r="H62" s="112"/>
      <c r="I62" s="112"/>
      <c r="J62" s="112"/>
      <c r="K62" s="112"/>
      <c r="L62" s="119" t="s">
        <v>303</v>
      </c>
      <c r="M62" s="118" t="s">
        <v>301</v>
      </c>
      <c r="N62" s="112" t="s">
        <v>166</v>
      </c>
      <c r="O62" s="112" t="s">
        <v>302</v>
      </c>
      <c r="P62" s="105" t="str">
        <f t="shared" si="5"/>
        <v>南側3m7縞※南端1m削除､3m幅基準(点字ﾌﾞﾛｯｸに合わせて施工)_x000D_
東側3m5縞(北から2〜6縞)※北から1縞更新不要</v>
      </c>
    </row>
    <row r="63" spans="1:16" ht="66" x14ac:dyDescent="0.2">
      <c r="A63" s="206">
        <f t="shared" ca="1" si="1"/>
        <v>18</v>
      </c>
      <c r="B63" s="118" t="str">
        <f t="shared" ca="1" si="2"/>
        <v>〃</v>
      </c>
      <c r="C63" s="112" t="str">
        <f t="shared" ca="1" si="3"/>
        <v>〃</v>
      </c>
      <c r="D63" s="112" t="str">
        <f t="shared" ca="1" si="4"/>
        <v>〃</v>
      </c>
      <c r="E63" s="112" t="s">
        <v>230</v>
      </c>
      <c r="F63" s="112">
        <v>3</v>
      </c>
      <c r="G63" s="112">
        <v>11.1</v>
      </c>
      <c r="H63" s="112"/>
      <c r="I63" s="112"/>
      <c r="J63" s="112"/>
      <c r="K63" s="112"/>
      <c r="L63" s="119" t="s">
        <v>304</v>
      </c>
      <c r="M63" s="118" t="s">
        <v>301</v>
      </c>
      <c r="N63" s="112" t="s">
        <v>166</v>
      </c>
      <c r="O63" s="112" t="s">
        <v>302</v>
      </c>
      <c r="P63" s="105" t="str">
        <f t="shared" si="5"/>
        <v>南側5.3m※既存の停止線を削除し､1m北側へ移設_x000D_
東側2.9m_x000D_
西側2.9m</v>
      </c>
    </row>
    <row r="64" spans="1:16" ht="26.4" x14ac:dyDescent="0.2">
      <c r="A64" s="206">
        <f t="shared" ca="1" si="1"/>
        <v>18</v>
      </c>
      <c r="B64" s="118" t="str">
        <f t="shared" ca="1" si="2"/>
        <v>〃</v>
      </c>
      <c r="C64" s="112" t="str">
        <f t="shared" ca="1" si="3"/>
        <v>〃</v>
      </c>
      <c r="D64" s="112" t="str">
        <f t="shared" ca="1" si="4"/>
        <v>〃</v>
      </c>
      <c r="E64" s="112" t="s">
        <v>164</v>
      </c>
      <c r="F64" s="112">
        <v>1</v>
      </c>
      <c r="G64" s="112"/>
      <c r="H64" s="112"/>
      <c r="I64" s="112"/>
      <c r="J64" s="112"/>
      <c r="K64" s="112">
        <v>21</v>
      </c>
      <c r="L64" s="119"/>
      <c r="M64" s="118" t="s">
        <v>301</v>
      </c>
      <c r="N64" s="112" t="s">
        <v>166</v>
      </c>
      <c r="O64" s="112" t="s">
        <v>302</v>
      </c>
      <c r="P64" s="105" t="str">
        <f t="shared" si="5"/>
        <v/>
      </c>
    </row>
    <row r="65" spans="1:16" ht="26.4" x14ac:dyDescent="0.2">
      <c r="A65" s="206">
        <f t="shared" ca="1" si="1"/>
        <v>18</v>
      </c>
      <c r="B65" s="118" t="str">
        <f t="shared" ca="1" si="2"/>
        <v>〃</v>
      </c>
      <c r="C65" s="112" t="str">
        <f t="shared" ca="1" si="3"/>
        <v>〃</v>
      </c>
      <c r="D65" s="112" t="str">
        <f t="shared" ca="1" si="4"/>
        <v>〃</v>
      </c>
      <c r="E65" s="112" t="s">
        <v>169</v>
      </c>
      <c r="F65" s="112">
        <v>1</v>
      </c>
      <c r="G65" s="112"/>
      <c r="H65" s="112"/>
      <c r="I65" s="112"/>
      <c r="J65" s="112"/>
      <c r="K65" s="112">
        <v>15.9</v>
      </c>
      <c r="L65" s="119"/>
      <c r="M65" s="118" t="s">
        <v>301</v>
      </c>
      <c r="N65" s="112" t="s">
        <v>166</v>
      </c>
      <c r="O65" s="112" t="s">
        <v>302</v>
      </c>
      <c r="P65" s="105" t="str">
        <f t="shared" si="5"/>
        <v/>
      </c>
    </row>
    <row r="66" spans="1:16" ht="26.4" x14ac:dyDescent="0.2">
      <c r="A66" s="206">
        <f t="shared" ca="1" si="1"/>
        <v>18</v>
      </c>
      <c r="B66" s="118">
        <f t="shared" ca="1" si="2"/>
        <v>0</v>
      </c>
      <c r="C66" s="112" t="str">
        <f t="shared" ca="1" si="3"/>
        <v>〃</v>
      </c>
      <c r="D66" s="112" t="str">
        <f t="shared" ca="1" si="4"/>
        <v>〃</v>
      </c>
      <c r="E66" s="112" t="s">
        <v>171</v>
      </c>
      <c r="F66" s="112">
        <v>1</v>
      </c>
      <c r="G66" s="112"/>
      <c r="H66" s="112"/>
      <c r="I66" s="112">
        <v>1</v>
      </c>
      <c r="J66" s="112"/>
      <c r="K66" s="112"/>
      <c r="L66" s="119" t="s">
        <v>305</v>
      </c>
      <c r="M66" s="118"/>
      <c r="N66" s="112" t="s">
        <v>166</v>
      </c>
      <c r="O66" s="112" t="s">
        <v>302</v>
      </c>
      <c r="P66" s="105" t="str">
        <f t="shared" si="5"/>
        <v>南側 左外側線1m延長※横断歩道削除部分</v>
      </c>
    </row>
    <row r="67" spans="1:16" ht="26.4" x14ac:dyDescent="0.2">
      <c r="A67" s="206">
        <f t="shared" ca="1" si="1"/>
        <v>19</v>
      </c>
      <c r="B67" s="118" t="str">
        <f t="shared" ca="1" si="2"/>
        <v>第20-1-5450</v>
      </c>
      <c r="C67" s="112" t="str">
        <f t="shared" ca="1" si="3"/>
        <v>〃</v>
      </c>
      <c r="D67" s="112" t="str">
        <f t="shared" ca="1" si="4"/>
        <v>広島市中区宝町1番20号先交差点（緩速車道）</v>
      </c>
      <c r="E67" s="112" t="s">
        <v>237</v>
      </c>
      <c r="F67" s="112">
        <v>1</v>
      </c>
      <c r="G67" s="112">
        <v>20</v>
      </c>
      <c r="H67" s="112"/>
      <c r="I67" s="112"/>
      <c r="J67" s="112"/>
      <c r="K67" s="112"/>
      <c r="L67" s="119" t="s">
        <v>308</v>
      </c>
      <c r="M67" s="118" t="s">
        <v>306</v>
      </c>
      <c r="N67" s="112" t="s">
        <v>166</v>
      </c>
      <c r="O67" s="112" t="s">
        <v>307</v>
      </c>
      <c r="P67" s="105" t="str">
        <f t="shared" si="5"/>
        <v>4m5縞(全更新)</v>
      </c>
    </row>
    <row r="68" spans="1:16" ht="26.4" x14ac:dyDescent="0.2">
      <c r="A68" s="206">
        <f t="shared" ca="1" si="1"/>
        <v>19</v>
      </c>
      <c r="B68" s="118" t="str">
        <f t="shared" ca="1" si="2"/>
        <v>〃</v>
      </c>
      <c r="C68" s="112" t="str">
        <f t="shared" ca="1" si="3"/>
        <v>〃</v>
      </c>
      <c r="D68" s="112" t="str">
        <f t="shared" ca="1" si="4"/>
        <v>〃</v>
      </c>
      <c r="E68" s="112" t="s">
        <v>230</v>
      </c>
      <c r="F68" s="112">
        <v>1</v>
      </c>
      <c r="G68" s="112">
        <v>2.4</v>
      </c>
      <c r="H68" s="112"/>
      <c r="I68" s="112"/>
      <c r="J68" s="112"/>
      <c r="K68" s="112"/>
      <c r="L68" s="119" t="s">
        <v>309</v>
      </c>
      <c r="M68" s="118" t="s">
        <v>306</v>
      </c>
      <c r="N68" s="112" t="s">
        <v>166</v>
      </c>
      <c r="O68" s="112" t="s">
        <v>307</v>
      </c>
      <c r="P68" s="105" t="str">
        <f t="shared" si="5"/>
        <v>東側2.4m</v>
      </c>
    </row>
    <row r="69" spans="1:16" ht="39.6" x14ac:dyDescent="0.2">
      <c r="A69" s="206">
        <f t="shared" ca="1" si="1"/>
        <v>20</v>
      </c>
      <c r="B69" s="118" t="str">
        <f t="shared" ca="1" si="2"/>
        <v>第20-1-1469</v>
      </c>
      <c r="C69" s="112" t="str">
        <f t="shared" ca="1" si="3"/>
        <v>〃</v>
      </c>
      <c r="D69" s="112" t="str">
        <f t="shared" ca="1" si="4"/>
        <v>広島市中区宝町3番北東角先交差点</v>
      </c>
      <c r="E69" s="112" t="s">
        <v>237</v>
      </c>
      <c r="F69" s="112">
        <v>1</v>
      </c>
      <c r="G69" s="112">
        <v>29</v>
      </c>
      <c r="H69" s="112"/>
      <c r="I69" s="112"/>
      <c r="J69" s="112"/>
      <c r="K69" s="112"/>
      <c r="L69" s="119" t="s">
        <v>312</v>
      </c>
      <c r="M69" s="118" t="s">
        <v>310</v>
      </c>
      <c r="N69" s="112" t="s">
        <v>166</v>
      </c>
      <c r="O69" s="112" t="s">
        <v>311</v>
      </c>
      <c r="P69" s="105" t="str">
        <f t="shared" si="5"/>
        <v>西側2m1縞(南から1縞)3m9縞(他9縞)※西端3m削除､3m幅基準</v>
      </c>
    </row>
    <row r="70" spans="1:16" ht="26.4" x14ac:dyDescent="0.2">
      <c r="A70" s="206">
        <f t="shared" ca="1" si="1"/>
        <v>20</v>
      </c>
      <c r="B70" s="118" t="str">
        <f t="shared" ca="1" si="2"/>
        <v>〃</v>
      </c>
      <c r="C70" s="112" t="str">
        <f t="shared" ca="1" si="3"/>
        <v>〃</v>
      </c>
      <c r="D70" s="112" t="str">
        <f t="shared" ca="1" si="4"/>
        <v>〃</v>
      </c>
      <c r="E70" s="112" t="s">
        <v>261</v>
      </c>
      <c r="F70" s="112">
        <v>2</v>
      </c>
      <c r="G70" s="112"/>
      <c r="H70" s="112"/>
      <c r="I70" s="112"/>
      <c r="J70" s="112">
        <v>18</v>
      </c>
      <c r="K70" s="112"/>
      <c r="L70" s="119" t="s">
        <v>272</v>
      </c>
      <c r="M70" s="118" t="s">
        <v>310</v>
      </c>
      <c r="N70" s="112" t="s">
        <v>166</v>
      </c>
      <c r="O70" s="112" t="s">
        <v>311</v>
      </c>
      <c r="P70" s="105" t="str">
        <f t="shared" si="5"/>
        <v>西側 近位_x000D_
西側 遠位</v>
      </c>
    </row>
    <row r="71" spans="1:16" ht="39.6" x14ac:dyDescent="0.2">
      <c r="A71" s="206">
        <f t="shared" ref="A71:A94" ca="1" si="6">IF(D70="","",IF(D71="〃",A70,A70+1))</f>
        <v>20</v>
      </c>
      <c r="B71" s="118" t="str">
        <f t="shared" ref="B71:B93" ca="1" si="7">IF(OFFSET(M71,-1,)=M71,"〃",M71)</f>
        <v>〃</v>
      </c>
      <c r="C71" s="112" t="str">
        <f t="shared" ref="C71:C93" ca="1" si="8">IF(OFFSET(N71,-1,)=N71,"〃",N71)</f>
        <v>〃</v>
      </c>
      <c r="D71" s="112" t="str">
        <f t="shared" ref="D71:D93" ca="1" si="9">IF(OFFSET(O71,-1,)=O71,"〃",O71)</f>
        <v>〃</v>
      </c>
      <c r="E71" s="112" t="s">
        <v>230</v>
      </c>
      <c r="F71" s="112">
        <v>1</v>
      </c>
      <c r="G71" s="112">
        <v>2.7</v>
      </c>
      <c r="H71" s="112"/>
      <c r="I71" s="112"/>
      <c r="J71" s="112"/>
      <c r="K71" s="112"/>
      <c r="L71" s="119" t="s">
        <v>313</v>
      </c>
      <c r="M71" s="118" t="s">
        <v>310</v>
      </c>
      <c r="N71" s="112" t="s">
        <v>166</v>
      </c>
      <c r="O71" s="112" t="s">
        <v>311</v>
      </c>
      <c r="P71" s="105" t="str">
        <f t="shared" ref="P71:P93" si="10">ASC(L71)</f>
        <v>西側2.7m※既存の停止線を削除し､3m東側へ移設</v>
      </c>
    </row>
    <row r="72" spans="1:16" ht="26.4" x14ac:dyDescent="0.2">
      <c r="A72" s="206">
        <f t="shared" ca="1" si="6"/>
        <v>20</v>
      </c>
      <c r="B72" s="118" t="str">
        <f t="shared" ca="1" si="7"/>
        <v>〃</v>
      </c>
      <c r="C72" s="112" t="str">
        <f t="shared" ca="1" si="8"/>
        <v>〃</v>
      </c>
      <c r="D72" s="112" t="str">
        <f t="shared" ca="1" si="9"/>
        <v>〃</v>
      </c>
      <c r="E72" s="112" t="s">
        <v>164</v>
      </c>
      <c r="F72" s="112">
        <v>1</v>
      </c>
      <c r="G72" s="112"/>
      <c r="H72" s="112"/>
      <c r="I72" s="112"/>
      <c r="J72" s="112"/>
      <c r="K72" s="112">
        <v>50</v>
      </c>
      <c r="L72" s="119"/>
      <c r="M72" s="118" t="s">
        <v>310</v>
      </c>
      <c r="N72" s="112" t="s">
        <v>166</v>
      </c>
      <c r="O72" s="112" t="s">
        <v>311</v>
      </c>
      <c r="P72" s="105" t="str">
        <f t="shared" si="10"/>
        <v/>
      </c>
    </row>
    <row r="73" spans="1:16" ht="26.4" x14ac:dyDescent="0.2">
      <c r="A73" s="206">
        <f t="shared" ca="1" si="6"/>
        <v>20</v>
      </c>
      <c r="B73" s="118" t="str">
        <f t="shared" ca="1" si="7"/>
        <v>〃</v>
      </c>
      <c r="C73" s="112" t="str">
        <f t="shared" ca="1" si="8"/>
        <v>〃</v>
      </c>
      <c r="D73" s="112" t="str">
        <f t="shared" ca="1" si="9"/>
        <v>〃</v>
      </c>
      <c r="E73" s="112" t="s">
        <v>169</v>
      </c>
      <c r="F73" s="112">
        <v>1</v>
      </c>
      <c r="G73" s="112"/>
      <c r="H73" s="112"/>
      <c r="I73" s="112"/>
      <c r="J73" s="112"/>
      <c r="K73" s="112">
        <v>8.1</v>
      </c>
      <c r="L73" s="119"/>
      <c r="M73" s="118" t="s">
        <v>310</v>
      </c>
      <c r="N73" s="112" t="s">
        <v>166</v>
      </c>
      <c r="O73" s="112" t="s">
        <v>311</v>
      </c>
      <c r="P73" s="105" t="str">
        <f t="shared" si="10"/>
        <v/>
      </c>
    </row>
    <row r="74" spans="1:16" ht="39.6" x14ac:dyDescent="0.2">
      <c r="A74" s="206">
        <f t="shared" ca="1" si="6"/>
        <v>20</v>
      </c>
      <c r="B74" s="118">
        <f t="shared" ca="1" si="7"/>
        <v>0</v>
      </c>
      <c r="C74" s="112" t="str">
        <f t="shared" ca="1" si="8"/>
        <v>〃</v>
      </c>
      <c r="D74" s="112" t="str">
        <f t="shared" ca="1" si="9"/>
        <v>〃</v>
      </c>
      <c r="E74" s="112" t="s">
        <v>171</v>
      </c>
      <c r="F74" s="112">
        <v>1</v>
      </c>
      <c r="G74" s="112"/>
      <c r="H74" s="112"/>
      <c r="I74" s="112">
        <v>6.6</v>
      </c>
      <c r="J74" s="112"/>
      <c r="K74" s="112"/>
      <c r="L74" s="119" t="s">
        <v>314</v>
      </c>
      <c r="M74" s="118"/>
      <c r="N74" s="112" t="s">
        <v>166</v>
      </c>
      <c r="O74" s="112" t="s">
        <v>311</v>
      </c>
      <c r="P74" s="105" t="str">
        <f t="shared" si="10"/>
        <v>南西側外側線6.6m延長※横断歩道削除部分､既存の外側線を接続する</v>
      </c>
    </row>
    <row r="75" spans="1:16" ht="52.8" x14ac:dyDescent="0.2">
      <c r="A75" s="206">
        <f t="shared" ca="1" si="6"/>
        <v>21</v>
      </c>
      <c r="B75" s="118" t="str">
        <f t="shared" ca="1" si="7"/>
        <v>第20-1-1471</v>
      </c>
      <c r="C75" s="112" t="str">
        <f t="shared" ca="1" si="8"/>
        <v>〃</v>
      </c>
      <c r="D75" s="112" t="str">
        <f t="shared" ca="1" si="9"/>
        <v>広島市中区宝町5番北角先交差点</v>
      </c>
      <c r="E75" s="112" t="s">
        <v>237</v>
      </c>
      <c r="F75" s="112">
        <v>1</v>
      </c>
      <c r="G75" s="112">
        <v>22.1</v>
      </c>
      <c r="H75" s="112"/>
      <c r="I75" s="112"/>
      <c r="J75" s="112"/>
      <c r="K75" s="112"/>
      <c r="L75" s="119" t="s">
        <v>317</v>
      </c>
      <c r="M75" s="118" t="s">
        <v>315</v>
      </c>
      <c r="N75" s="112" t="s">
        <v>166</v>
      </c>
      <c r="O75" s="112" t="s">
        <v>316</v>
      </c>
      <c r="P75" s="105" t="str">
        <f t="shared" si="10"/>
        <v>南側1.5m1縞(東から1縞)2.6m1縞(東から5縞)3m6縞(他6縞)※北端1m削除､3m幅基準</v>
      </c>
    </row>
    <row r="76" spans="1:16" ht="26.4" x14ac:dyDescent="0.2">
      <c r="A76" s="206">
        <f t="shared" ca="1" si="6"/>
        <v>21</v>
      </c>
      <c r="B76" s="118" t="str">
        <f t="shared" ca="1" si="7"/>
        <v>〃</v>
      </c>
      <c r="C76" s="112" t="str">
        <f t="shared" ca="1" si="8"/>
        <v>〃</v>
      </c>
      <c r="D76" s="112" t="str">
        <f t="shared" ca="1" si="9"/>
        <v>〃</v>
      </c>
      <c r="E76" s="112" t="s">
        <v>261</v>
      </c>
      <c r="F76" s="112">
        <v>1</v>
      </c>
      <c r="G76" s="112"/>
      <c r="H76" s="112"/>
      <c r="I76" s="112"/>
      <c r="J76" s="112">
        <v>9</v>
      </c>
      <c r="K76" s="112"/>
      <c r="L76" s="119" t="s">
        <v>318</v>
      </c>
      <c r="M76" s="118" t="s">
        <v>315</v>
      </c>
      <c r="N76" s="112" t="s">
        <v>166</v>
      </c>
      <c r="O76" s="112" t="s">
        <v>316</v>
      </c>
      <c r="P76" s="105" t="str">
        <f t="shared" si="10"/>
        <v>南側 近位※薄い部分を補修</v>
      </c>
    </row>
    <row r="77" spans="1:16" ht="26.4" x14ac:dyDescent="0.2">
      <c r="A77" s="206">
        <f t="shared" ca="1" si="6"/>
        <v>21</v>
      </c>
      <c r="B77" s="118" t="str">
        <f t="shared" ca="1" si="7"/>
        <v>〃</v>
      </c>
      <c r="C77" s="112" t="str">
        <f t="shared" ca="1" si="8"/>
        <v>〃</v>
      </c>
      <c r="D77" s="112" t="str">
        <f t="shared" ca="1" si="9"/>
        <v>〃</v>
      </c>
      <c r="E77" s="112" t="s">
        <v>230</v>
      </c>
      <c r="F77" s="112">
        <v>1</v>
      </c>
      <c r="G77" s="112">
        <v>5</v>
      </c>
      <c r="H77" s="112"/>
      <c r="I77" s="112"/>
      <c r="J77" s="112"/>
      <c r="K77" s="112"/>
      <c r="L77" s="119" t="s">
        <v>319</v>
      </c>
      <c r="M77" s="118" t="s">
        <v>315</v>
      </c>
      <c r="N77" s="112" t="s">
        <v>166</v>
      </c>
      <c r="O77" s="112" t="s">
        <v>316</v>
      </c>
      <c r="P77" s="105" t="str">
        <f t="shared" si="10"/>
        <v>南側5m</v>
      </c>
    </row>
    <row r="78" spans="1:16" ht="26.4" x14ac:dyDescent="0.2">
      <c r="A78" s="206">
        <f t="shared" ca="1" si="6"/>
        <v>21</v>
      </c>
      <c r="B78" s="118" t="str">
        <f t="shared" ca="1" si="7"/>
        <v>〃</v>
      </c>
      <c r="C78" s="112" t="str">
        <f t="shared" ca="1" si="8"/>
        <v>〃</v>
      </c>
      <c r="D78" s="112" t="str">
        <f t="shared" ca="1" si="9"/>
        <v>〃</v>
      </c>
      <c r="E78" s="112" t="s">
        <v>164</v>
      </c>
      <c r="F78" s="112">
        <v>1</v>
      </c>
      <c r="G78" s="112"/>
      <c r="H78" s="112"/>
      <c r="I78" s="112"/>
      <c r="J78" s="112"/>
      <c r="K78" s="112">
        <v>20</v>
      </c>
      <c r="L78" s="119"/>
      <c r="M78" s="118" t="s">
        <v>315</v>
      </c>
      <c r="N78" s="112" t="s">
        <v>166</v>
      </c>
      <c r="O78" s="112" t="s">
        <v>316</v>
      </c>
      <c r="P78" s="105" t="str">
        <f t="shared" si="10"/>
        <v/>
      </c>
    </row>
    <row r="79" spans="1:16" ht="52.8" x14ac:dyDescent="0.2">
      <c r="A79" s="206">
        <f t="shared" ca="1" si="6"/>
        <v>21</v>
      </c>
      <c r="B79" s="118">
        <f t="shared" ca="1" si="7"/>
        <v>0</v>
      </c>
      <c r="C79" s="112" t="str">
        <f t="shared" ca="1" si="8"/>
        <v>〃</v>
      </c>
      <c r="D79" s="112" t="str">
        <f t="shared" ca="1" si="9"/>
        <v>〃</v>
      </c>
      <c r="E79" s="112" t="s">
        <v>171</v>
      </c>
      <c r="F79" s="112">
        <v>2</v>
      </c>
      <c r="G79" s="112"/>
      <c r="H79" s="112"/>
      <c r="I79" s="112">
        <v>2</v>
      </c>
      <c r="J79" s="112"/>
      <c r="K79" s="112"/>
      <c r="L79" s="119" t="s">
        <v>320</v>
      </c>
      <c r="M79" s="118"/>
      <c r="N79" s="112" t="s">
        <v>166</v>
      </c>
      <c r="O79" s="112" t="s">
        <v>316</v>
      </c>
      <c r="P79" s="105" t="str">
        <f t="shared" si="10"/>
        <v>南西側外側線1m延長※横断歩道削除部分_x000D_
南東側外側線1m延長※横断歩道削除部分</v>
      </c>
    </row>
    <row r="80" spans="1:16" ht="39.6" x14ac:dyDescent="0.2">
      <c r="A80" s="206">
        <f t="shared" ca="1" si="6"/>
        <v>22</v>
      </c>
      <c r="B80" s="118" t="str">
        <f t="shared" ca="1" si="7"/>
        <v>第12-1-1533</v>
      </c>
      <c r="C80" s="112" t="str">
        <f t="shared" ca="1" si="8"/>
        <v>〃</v>
      </c>
      <c r="D80" s="112" t="str">
        <f t="shared" ca="1" si="9"/>
        <v>広島市中区宝町6番27号先交差点</v>
      </c>
      <c r="E80" s="112" t="s">
        <v>228</v>
      </c>
      <c r="F80" s="112">
        <v>2</v>
      </c>
      <c r="G80" s="112"/>
      <c r="H80" s="112"/>
      <c r="I80" s="112"/>
      <c r="J80" s="112">
        <v>26</v>
      </c>
      <c r="K80" s="112"/>
      <c r="L80" s="119" t="s">
        <v>323</v>
      </c>
      <c r="M80" s="118" t="s">
        <v>321</v>
      </c>
      <c r="N80" s="112" t="s">
        <v>166</v>
      </c>
      <c r="O80" s="112" t="s">
        <v>322</v>
      </c>
      <c r="P80" s="105" t="str">
        <f t="shared" si="10"/>
        <v>西側 既存削除後縮小施工_x000D_
東側 縮小施工</v>
      </c>
    </row>
    <row r="81" spans="1:16" ht="52.8" x14ac:dyDescent="0.2">
      <c r="A81" s="206">
        <f t="shared" ca="1" si="6"/>
        <v>22</v>
      </c>
      <c r="B81" s="118" t="str">
        <f t="shared" ca="1" si="7"/>
        <v>〃</v>
      </c>
      <c r="C81" s="112" t="str">
        <f t="shared" ca="1" si="8"/>
        <v>〃</v>
      </c>
      <c r="D81" s="112" t="str">
        <f t="shared" ca="1" si="9"/>
        <v>〃</v>
      </c>
      <c r="E81" s="112" t="s">
        <v>230</v>
      </c>
      <c r="F81" s="112">
        <v>2</v>
      </c>
      <c r="G81" s="112">
        <v>13.899999999999999</v>
      </c>
      <c r="H81" s="112"/>
      <c r="I81" s="112"/>
      <c r="J81" s="112"/>
      <c r="K81" s="112"/>
      <c r="L81" s="119" t="s">
        <v>324</v>
      </c>
      <c r="M81" s="118" t="s">
        <v>321</v>
      </c>
      <c r="N81" s="112" t="s">
        <v>166</v>
      </c>
      <c r="O81" s="112" t="s">
        <v>322</v>
      </c>
      <c r="P81" s="105" t="str">
        <f t="shared" si="10"/>
        <v>西側9.2m※西端15㎝削除し､30㎝幅で施工_x000D_
東側4.7m※東端15㎝削除し､30㎝幅で施工</v>
      </c>
    </row>
    <row r="82" spans="1:16" ht="26.4" x14ac:dyDescent="0.2">
      <c r="A82" s="206">
        <f t="shared" ca="1" si="6"/>
        <v>22</v>
      </c>
      <c r="B82" s="118" t="str">
        <f t="shared" ca="1" si="7"/>
        <v>〃</v>
      </c>
      <c r="C82" s="112" t="str">
        <f t="shared" ca="1" si="8"/>
        <v>〃</v>
      </c>
      <c r="D82" s="112" t="str">
        <f t="shared" ca="1" si="9"/>
        <v>〃</v>
      </c>
      <c r="E82" s="112" t="s">
        <v>173</v>
      </c>
      <c r="F82" s="112">
        <v>1</v>
      </c>
      <c r="G82" s="112"/>
      <c r="H82" s="112"/>
      <c r="I82" s="112"/>
      <c r="J82" s="112"/>
      <c r="K82" s="112">
        <v>10</v>
      </c>
      <c r="L82" s="119"/>
      <c r="M82" s="118" t="s">
        <v>321</v>
      </c>
      <c r="N82" s="112" t="s">
        <v>166</v>
      </c>
      <c r="O82" s="112" t="s">
        <v>322</v>
      </c>
      <c r="P82" s="105" t="str">
        <f t="shared" si="10"/>
        <v/>
      </c>
    </row>
    <row r="83" spans="1:16" ht="26.4" x14ac:dyDescent="0.2">
      <c r="A83" s="206">
        <f t="shared" ca="1" si="6"/>
        <v>22</v>
      </c>
      <c r="B83" s="118" t="str">
        <f t="shared" ca="1" si="7"/>
        <v>〃</v>
      </c>
      <c r="C83" s="112" t="str">
        <f t="shared" ca="1" si="8"/>
        <v>〃</v>
      </c>
      <c r="D83" s="112" t="str">
        <f t="shared" ca="1" si="9"/>
        <v>〃</v>
      </c>
      <c r="E83" s="112" t="s">
        <v>169</v>
      </c>
      <c r="F83" s="112">
        <v>2</v>
      </c>
      <c r="G83" s="112"/>
      <c r="H83" s="112"/>
      <c r="I83" s="112"/>
      <c r="J83" s="112"/>
      <c r="K83" s="112">
        <v>5.8</v>
      </c>
      <c r="L83" s="119"/>
      <c r="M83" s="118" t="s">
        <v>321</v>
      </c>
      <c r="N83" s="112" t="s">
        <v>166</v>
      </c>
      <c r="O83" s="112" t="s">
        <v>322</v>
      </c>
      <c r="P83" s="105" t="str">
        <f t="shared" si="10"/>
        <v/>
      </c>
    </row>
    <row r="84" spans="1:16" ht="171.6" x14ac:dyDescent="0.2">
      <c r="A84" s="206">
        <f t="shared" ca="1" si="6"/>
        <v>23</v>
      </c>
      <c r="B84" s="118" t="str">
        <f t="shared" ca="1" si="7"/>
        <v>第20-1-1470</v>
      </c>
      <c r="C84" s="112" t="str">
        <f t="shared" ca="1" si="8"/>
        <v>〃</v>
      </c>
      <c r="D84" s="112" t="str">
        <f t="shared" ca="1" si="9"/>
        <v>広島市中区宝町7番20号先交差点</v>
      </c>
      <c r="E84" s="112" t="s">
        <v>237</v>
      </c>
      <c r="F84" s="112">
        <v>4</v>
      </c>
      <c r="G84" s="112">
        <v>58.6</v>
      </c>
      <c r="H84" s="112"/>
      <c r="I84" s="112"/>
      <c r="J84" s="112"/>
      <c r="K84" s="112"/>
      <c r="L84" s="119" t="s">
        <v>327</v>
      </c>
      <c r="M84" s="118" t="s">
        <v>325</v>
      </c>
      <c r="N84" s="112" t="s">
        <v>166</v>
      </c>
      <c r="O84" s="112" t="s">
        <v>326</v>
      </c>
      <c r="P84" s="105" t="str">
        <f t="shared" si="10"/>
        <v>南側2.3m2縞､3m3縞※既存の横断歩道を全て削除､道路幅員4.6mに合わせて施工(別途指示)_x000D_
西側3m5縞※両端2縞､他各縞西端1m削除､3m幅基準_x000D_
北側3m5縞※両端1縞､他北端1m削除､3m幅基準_x000D_
東側3m5縞※両端1縞､他東端1m削除､3m幅基準</v>
      </c>
    </row>
    <row r="85" spans="1:16" ht="52.8" x14ac:dyDescent="0.2">
      <c r="A85" s="206">
        <f t="shared" ca="1" si="6"/>
        <v>23</v>
      </c>
      <c r="B85" s="118" t="str">
        <f t="shared" ca="1" si="7"/>
        <v>〃</v>
      </c>
      <c r="C85" s="112" t="str">
        <f t="shared" ca="1" si="8"/>
        <v>〃</v>
      </c>
      <c r="D85" s="112" t="str">
        <f t="shared" ca="1" si="9"/>
        <v>〃</v>
      </c>
      <c r="E85" s="112" t="s">
        <v>261</v>
      </c>
      <c r="F85" s="112">
        <v>4</v>
      </c>
      <c r="G85" s="112"/>
      <c r="H85" s="112"/>
      <c r="I85" s="112"/>
      <c r="J85" s="112">
        <v>36</v>
      </c>
      <c r="K85" s="112"/>
      <c r="L85" s="119" t="s">
        <v>328</v>
      </c>
      <c r="M85" s="118" t="s">
        <v>325</v>
      </c>
      <c r="N85" s="112" t="s">
        <v>166</v>
      </c>
      <c r="O85" s="112" t="s">
        <v>326</v>
      </c>
      <c r="P85" s="105" t="str">
        <f t="shared" si="10"/>
        <v>北側 近位_x000D_
北側 遠位_x000D_
東側 近位_x000D_
東側 遠位</v>
      </c>
    </row>
    <row r="86" spans="1:16" ht="79.2" x14ac:dyDescent="0.2">
      <c r="A86" s="206">
        <f t="shared" ca="1" si="6"/>
        <v>23</v>
      </c>
      <c r="B86" s="118" t="str">
        <f t="shared" ca="1" si="7"/>
        <v>〃</v>
      </c>
      <c r="C86" s="112" t="str">
        <f t="shared" ca="1" si="8"/>
        <v>〃</v>
      </c>
      <c r="D86" s="112" t="str">
        <f t="shared" ca="1" si="9"/>
        <v>〃</v>
      </c>
      <c r="E86" s="112" t="s">
        <v>230</v>
      </c>
      <c r="F86" s="112">
        <v>2</v>
      </c>
      <c r="G86" s="112">
        <v>9.1</v>
      </c>
      <c r="H86" s="112"/>
      <c r="I86" s="112"/>
      <c r="J86" s="112"/>
      <c r="K86" s="112"/>
      <c r="L86" s="119" t="s">
        <v>329</v>
      </c>
      <c r="M86" s="118" t="s">
        <v>325</v>
      </c>
      <c r="N86" s="112" t="s">
        <v>166</v>
      </c>
      <c r="O86" s="112" t="s">
        <v>326</v>
      </c>
      <c r="P86" s="105" t="str">
        <f t="shared" si="10"/>
        <v>北側4.6m※既存の停止線を削除し､1m南側へ移設_x000D_
東側4.5m※既存の停止線を削除し､1m西側へ移設</v>
      </c>
    </row>
    <row r="87" spans="1:16" ht="26.4" x14ac:dyDescent="0.2">
      <c r="A87" s="206">
        <f t="shared" ca="1" si="6"/>
        <v>23</v>
      </c>
      <c r="B87" s="118" t="str">
        <f t="shared" ca="1" si="7"/>
        <v>〃</v>
      </c>
      <c r="C87" s="112" t="str">
        <f t="shared" ca="1" si="8"/>
        <v>〃</v>
      </c>
      <c r="D87" s="112" t="str">
        <f t="shared" ca="1" si="9"/>
        <v>〃</v>
      </c>
      <c r="E87" s="112" t="s">
        <v>164</v>
      </c>
      <c r="F87" s="112">
        <v>4</v>
      </c>
      <c r="G87" s="112"/>
      <c r="H87" s="112"/>
      <c r="I87" s="112"/>
      <c r="J87" s="112"/>
      <c r="K87" s="112">
        <v>140</v>
      </c>
      <c r="L87" s="119"/>
      <c r="M87" s="118" t="s">
        <v>325</v>
      </c>
      <c r="N87" s="112" t="s">
        <v>166</v>
      </c>
      <c r="O87" s="112" t="s">
        <v>326</v>
      </c>
      <c r="P87" s="105" t="str">
        <f t="shared" si="10"/>
        <v/>
      </c>
    </row>
    <row r="88" spans="1:16" ht="26.4" x14ac:dyDescent="0.2">
      <c r="A88" s="206">
        <f t="shared" ca="1" si="6"/>
        <v>23</v>
      </c>
      <c r="B88" s="118" t="str">
        <f t="shared" ca="1" si="7"/>
        <v>〃</v>
      </c>
      <c r="C88" s="112" t="str">
        <f t="shared" ca="1" si="8"/>
        <v>〃</v>
      </c>
      <c r="D88" s="112" t="str">
        <f t="shared" ca="1" si="9"/>
        <v>〃</v>
      </c>
      <c r="E88" s="112" t="s">
        <v>169</v>
      </c>
      <c r="F88" s="112">
        <v>2</v>
      </c>
      <c r="G88" s="112"/>
      <c r="H88" s="112"/>
      <c r="I88" s="112"/>
      <c r="J88" s="112"/>
      <c r="K88" s="112">
        <v>26.8</v>
      </c>
      <c r="L88" s="119"/>
      <c r="M88" s="118" t="s">
        <v>325</v>
      </c>
      <c r="N88" s="112" t="s">
        <v>166</v>
      </c>
      <c r="O88" s="112" t="s">
        <v>326</v>
      </c>
      <c r="P88" s="105" t="str">
        <f t="shared" si="10"/>
        <v/>
      </c>
    </row>
    <row r="89" spans="1:16" ht="211.2" x14ac:dyDescent="0.2">
      <c r="A89" s="206">
        <f t="shared" ca="1" si="6"/>
        <v>23</v>
      </c>
      <c r="B89" s="118">
        <f t="shared" ca="1" si="7"/>
        <v>0</v>
      </c>
      <c r="C89" s="112" t="str">
        <f t="shared" ca="1" si="8"/>
        <v>〃</v>
      </c>
      <c r="D89" s="112" t="str">
        <f t="shared" ca="1" si="9"/>
        <v>〃</v>
      </c>
      <c r="E89" s="112" t="s">
        <v>171</v>
      </c>
      <c r="F89" s="112">
        <v>8</v>
      </c>
      <c r="G89" s="112"/>
      <c r="H89" s="112"/>
      <c r="I89" s="112">
        <v>11.299999999999999</v>
      </c>
      <c r="J89" s="112"/>
      <c r="K89" s="112"/>
      <c r="L89" s="119" t="s">
        <v>330</v>
      </c>
      <c r="M89" s="118"/>
      <c r="N89" s="112" t="s">
        <v>166</v>
      </c>
      <c r="O89" s="112" t="s">
        <v>326</v>
      </c>
      <c r="P89" s="105" t="str">
        <f t="shared" si="10"/>
        <v>南側 左外側線1.4m延長※横断歩道削除部分_x000D_
南側 右外側線2m延長※横断歩道削除部分_x000D_
西側 左外側線1.2m延長※横断歩道削除部分_x000D_
西側 右外側線1.2m延長※横断歩道削除部分_x000D_
北側 左外側線0.7m延長※横断歩道削除部分_x000D_
北側 右外側線2.2m延長※横断歩道削除部分_x000D_
東側 左外側線1.7m延長※横断歩道削除部分_x000D_
東側 右外側線0.9m延長※横断歩道削除部分</v>
      </c>
    </row>
    <row r="90" spans="1:16" ht="145.19999999999999" x14ac:dyDescent="0.2">
      <c r="A90" s="206">
        <f t="shared" ca="1" si="6"/>
        <v>24</v>
      </c>
      <c r="B90" s="118" t="str">
        <f t="shared" ca="1" si="7"/>
        <v>第20-1-1468</v>
      </c>
      <c r="C90" s="112" t="str">
        <f t="shared" ca="1" si="8"/>
        <v>〃</v>
      </c>
      <c r="D90" s="112" t="str">
        <f t="shared" ca="1" si="9"/>
        <v>広島市中区宝町7番北東角先（宝町7番北東交差点）</v>
      </c>
      <c r="E90" s="112" t="s">
        <v>237</v>
      </c>
      <c r="F90" s="112">
        <v>4</v>
      </c>
      <c r="G90" s="112">
        <v>71.7</v>
      </c>
      <c r="H90" s="112"/>
      <c r="I90" s="112"/>
      <c r="J90" s="112"/>
      <c r="K90" s="112"/>
      <c r="L90" s="119" t="s">
        <v>333</v>
      </c>
      <c r="M90" s="118" t="s">
        <v>331</v>
      </c>
      <c r="N90" s="112" t="s">
        <v>166</v>
      </c>
      <c r="O90" s="112" t="s">
        <v>332</v>
      </c>
      <c r="P90" s="105" t="str">
        <f t="shared" si="10"/>
        <v>南側3m6縞※西から1縞､他南端1m削除､3m幅基準_x000D_
西側2.7m1縞(南から2縞)3m4縞(南から3〜6縞)※両端1縞､他西端1m削除､3m幅基準_x000D_
北側3m6縞※北端1m削除､3m幅基準_x000D_
東側3m7縞※東端1m削除､3m幅基準</v>
      </c>
    </row>
    <row r="91" spans="1:16" ht="79.2" x14ac:dyDescent="0.2">
      <c r="A91" s="206">
        <f t="shared" ca="1" si="6"/>
        <v>24</v>
      </c>
      <c r="B91" s="118" t="str">
        <f t="shared" ca="1" si="7"/>
        <v>〃</v>
      </c>
      <c r="C91" s="112" t="str">
        <f t="shared" ca="1" si="8"/>
        <v>〃</v>
      </c>
      <c r="D91" s="112" t="str">
        <f t="shared" ca="1" si="9"/>
        <v>〃</v>
      </c>
      <c r="E91" s="112" t="s">
        <v>230</v>
      </c>
      <c r="F91" s="112">
        <v>2</v>
      </c>
      <c r="G91" s="112">
        <v>10.6</v>
      </c>
      <c r="H91" s="112"/>
      <c r="I91" s="112"/>
      <c r="J91" s="112"/>
      <c r="K91" s="112"/>
      <c r="L91" s="119" t="s">
        <v>334</v>
      </c>
      <c r="M91" s="118" t="s">
        <v>331</v>
      </c>
      <c r="N91" s="112" t="s">
        <v>166</v>
      </c>
      <c r="O91" s="112" t="s">
        <v>332</v>
      </c>
      <c r="P91" s="105" t="str">
        <f t="shared" si="10"/>
        <v>南側5.5m※既存の停止線を削除し､1m北側へ移設_x000D_
東側5.1m※既存の停止線を削除し､1m西側へ移設</v>
      </c>
    </row>
    <row r="92" spans="1:16" ht="26.4" x14ac:dyDescent="0.2">
      <c r="A92" s="206">
        <f t="shared" ca="1" si="6"/>
        <v>24</v>
      </c>
      <c r="B92" s="118" t="str">
        <f t="shared" ca="1" si="7"/>
        <v>〃</v>
      </c>
      <c r="C92" s="112" t="str">
        <f t="shared" ca="1" si="8"/>
        <v>〃</v>
      </c>
      <c r="D92" s="112" t="str">
        <f t="shared" ca="1" si="9"/>
        <v>〃</v>
      </c>
      <c r="E92" s="112" t="s">
        <v>164</v>
      </c>
      <c r="F92" s="112">
        <v>4</v>
      </c>
      <c r="G92" s="112"/>
      <c r="H92" s="112"/>
      <c r="I92" s="112"/>
      <c r="J92" s="112"/>
      <c r="K92" s="112">
        <v>72</v>
      </c>
      <c r="L92" s="119"/>
      <c r="M92" s="118" t="s">
        <v>331</v>
      </c>
      <c r="N92" s="112" t="s">
        <v>166</v>
      </c>
      <c r="O92" s="112" t="s">
        <v>332</v>
      </c>
      <c r="P92" s="105" t="str">
        <f t="shared" si="10"/>
        <v/>
      </c>
    </row>
    <row r="93" spans="1:16" ht="26.4" x14ac:dyDescent="0.2">
      <c r="A93" s="206">
        <f t="shared" ca="1" si="6"/>
        <v>24</v>
      </c>
      <c r="B93" s="118" t="str">
        <f t="shared" ca="1" si="7"/>
        <v>〃</v>
      </c>
      <c r="C93" s="112" t="str">
        <f t="shared" ca="1" si="8"/>
        <v>〃</v>
      </c>
      <c r="D93" s="112" t="str">
        <f t="shared" ca="1" si="9"/>
        <v>〃</v>
      </c>
      <c r="E93" s="112" t="s">
        <v>169</v>
      </c>
      <c r="F93" s="112">
        <v>2</v>
      </c>
      <c r="G93" s="112"/>
      <c r="H93" s="112"/>
      <c r="I93" s="112"/>
      <c r="J93" s="112"/>
      <c r="K93" s="112">
        <v>28.5</v>
      </c>
      <c r="L93" s="119"/>
      <c r="M93" s="118" t="s">
        <v>331</v>
      </c>
      <c r="N93" s="112" t="s">
        <v>166</v>
      </c>
      <c r="O93" s="112" t="s">
        <v>332</v>
      </c>
      <c r="P93" s="105" t="str">
        <f t="shared" si="10"/>
        <v/>
      </c>
    </row>
    <row r="94" spans="1:16" ht="119.4" thickBot="1" x14ac:dyDescent="0.25">
      <c r="A94" s="206">
        <f t="shared" ca="1" si="6"/>
        <v>24</v>
      </c>
      <c r="B94" s="118">
        <f t="shared" ca="1" si="0"/>
        <v>0</v>
      </c>
      <c r="C94" s="112" t="str">
        <f t="shared" ca="1" si="0"/>
        <v>〃</v>
      </c>
      <c r="D94" s="112" t="str">
        <f t="shared" ca="1" si="0"/>
        <v>〃</v>
      </c>
      <c r="E94" s="113" t="s">
        <v>171</v>
      </c>
      <c r="F94" s="113">
        <v>4</v>
      </c>
      <c r="G94" s="113"/>
      <c r="H94" s="113"/>
      <c r="I94" s="113">
        <v>16.2</v>
      </c>
      <c r="J94" s="113"/>
      <c r="K94" s="113"/>
      <c r="L94" s="120" t="s">
        <v>335</v>
      </c>
      <c r="M94" s="138"/>
      <c r="N94" s="113" t="s">
        <v>166</v>
      </c>
      <c r="O94" s="113" t="s">
        <v>332</v>
      </c>
      <c r="P94" s="105" t="str">
        <f>ASC(L94)</f>
        <v>南西側外側線9m延長※既存の外側線を接続する_x000D_
北西側外側線4.5m延長※既存の外側線を接続する_x000D_
東側 左外側線1m延長※横断歩道削除部分_x000D_
東側 右外側線1m延長※横断歩道削除部分</v>
      </c>
    </row>
    <row r="95" spans="1:16" ht="16.2" x14ac:dyDescent="0.2">
      <c r="B95" s="283" t="str">
        <f>警察署名</f>
        <v>広島中央</v>
      </c>
      <c r="C95" s="284"/>
      <c r="D95" s="287" t="s">
        <v>76</v>
      </c>
      <c r="E95" s="139">
        <v>24</v>
      </c>
      <c r="F95" s="140"/>
      <c r="G95" s="141">
        <f>IF(ISERROR(FIND("図示", G3)), IF(ISERROR(FIND("削除", G3)), SUMPRODUCT((ISNUMBER(FIND("横断歩道　実線",$E5:$E94)))*(G5:G94&lt;&gt;""), $F5:$F94), 0), SUMIF(G5:G94,"&gt;0",$F5:$F94))</f>
        <v>39</v>
      </c>
      <c r="H95" s="141">
        <f>IF(ISERROR(FIND("図示", H3)), IF(ISERROR(FIND("削除", H3)), SUMPRODUCT((ISNUMBER(FIND("横断歩道　実線",$E5:$E94)))*(H5:H94&lt;&gt;""), $F5:$F94), 0), SUMIF(H5:H94,"&gt;0",$F5:$F94))</f>
        <v>0</v>
      </c>
      <c r="I95" s="141">
        <f t="shared" ref="I95:J95" si="11">IF(ISERROR(FIND("図示", I3)), IF(ISERROR(FIND("削除", I3)), SUMPRODUCT((ISNUMBER(FIND("横断歩道　実線",$E5:$E94)))*(I5:I94&lt;&gt;""), $F5:$F94), 0), SUMIF(I5:I94,"&gt;0",$F5:$F94))</f>
        <v>0</v>
      </c>
      <c r="J95" s="141">
        <f t="shared" si="11"/>
        <v>21</v>
      </c>
      <c r="K95" s="141">
        <f>IF(ISERROR(FIND("図示", K3)), IF(ISERROR(FIND("削除", K3)), SUMPRODUCT((ISNUMBER(FIND("横断歩道　実線",$E5:$E94)))*(K5:K94&lt;&gt;""), $F5:$F94), 0), SUMIF(K5:K94,"&gt;0",$F5:$F94))</f>
        <v>0</v>
      </c>
      <c r="L95" s="121"/>
      <c r="M95" s="283"/>
      <c r="N95" s="284"/>
      <c r="O95" s="287"/>
    </row>
    <row r="96" spans="1:16" ht="16.8" thickBot="1" x14ac:dyDescent="0.25">
      <c r="B96" s="285"/>
      <c r="C96" s="286"/>
      <c r="D96" s="288"/>
      <c r="E96" s="142"/>
      <c r="F96" s="143"/>
      <c r="G96" s="144">
        <f>SUM(G5:G94)</f>
        <v>1308.6999999999998</v>
      </c>
      <c r="H96" s="144">
        <f>SUM(H5:H94)</f>
        <v>7.4</v>
      </c>
      <c r="I96" s="144">
        <f t="shared" ref="I96:J96" si="12">SUM(I5:I94)</f>
        <v>89.45</v>
      </c>
      <c r="J96" s="144">
        <f t="shared" si="12"/>
        <v>221</v>
      </c>
      <c r="K96" s="144">
        <f>SUM(K5:K94)</f>
        <v>988.8</v>
      </c>
      <c r="L96" s="122"/>
      <c r="M96" s="304"/>
      <c r="N96" s="305"/>
      <c r="O96" s="303"/>
    </row>
    <row r="97" spans="2:15" ht="16.2" x14ac:dyDescent="0.2">
      <c r="B97" s="283" t="str">
        <f>警察署名</f>
        <v>広島中央</v>
      </c>
      <c r="C97" s="284"/>
      <c r="D97" s="287" t="s">
        <v>77</v>
      </c>
      <c r="E97" s="139">
        <f>場所表_広島中央_新規!新規合計+更新合計</f>
        <v>42</v>
      </c>
      <c r="F97" s="140"/>
      <c r="G97" s="141">
        <f>G95</f>
        <v>39</v>
      </c>
      <c r="H97" s="141">
        <f>H95</f>
        <v>0</v>
      </c>
      <c r="I97" s="141">
        <f>場所表_広島中央_新規!H43+I95</f>
        <v>0</v>
      </c>
      <c r="J97" s="141">
        <f>J95</f>
        <v>21</v>
      </c>
      <c r="K97" s="141">
        <f>場所表_広島中央_新規!I43+K95</f>
        <v>0</v>
      </c>
      <c r="L97" s="121"/>
      <c r="M97" s="304"/>
      <c r="N97" s="305"/>
      <c r="O97" s="303"/>
    </row>
    <row r="98" spans="2:15" ht="16.8" thickBot="1" x14ac:dyDescent="0.25">
      <c r="B98" s="285"/>
      <c r="C98" s="286"/>
      <c r="D98" s="288"/>
      <c r="E98" s="142"/>
      <c r="F98" s="143"/>
      <c r="G98" s="144">
        <f>G96</f>
        <v>1308.6999999999998</v>
      </c>
      <c r="H98" s="144">
        <f>H96</f>
        <v>7.4</v>
      </c>
      <c r="I98" s="144">
        <f>場所表_広島中央_新規!H44+I96</f>
        <v>97.45</v>
      </c>
      <c r="J98" s="144">
        <f>J96</f>
        <v>221</v>
      </c>
      <c r="K98" s="144">
        <f>場所表_広島中央_新規!I44+K96</f>
        <v>1648.4</v>
      </c>
      <c r="L98" s="122"/>
      <c r="M98" s="304"/>
      <c r="N98" s="305"/>
      <c r="O98" s="303"/>
    </row>
  </sheetData>
  <mergeCells count="19">
    <mergeCell ref="D95:D96"/>
    <mergeCell ref="M95:N96"/>
    <mergeCell ref="O95:O96"/>
    <mergeCell ref="B97:C98"/>
    <mergeCell ref="D97:D98"/>
    <mergeCell ref="M97:N98"/>
    <mergeCell ref="O97:O98"/>
    <mergeCell ref="B95:C96"/>
    <mergeCell ref="M1:O1"/>
    <mergeCell ref="B2:B4"/>
    <mergeCell ref="C2:C4"/>
    <mergeCell ref="D2:D4"/>
    <mergeCell ref="G2:L2"/>
    <mergeCell ref="M2:M4"/>
    <mergeCell ref="N2:N4"/>
    <mergeCell ref="O2:O4"/>
    <mergeCell ref="E3:E4"/>
    <mergeCell ref="F3:F4"/>
    <mergeCell ref="L3:L4"/>
  </mergeCells>
  <phoneticPr fontId="2"/>
  <conditionalFormatting sqref="A5:A94">
    <cfRule type="expression" dxfId="3" priority="1">
      <formula>(A5=OFFSET(A5,-1,0))</formula>
    </cfRule>
  </conditionalFormatting>
  <pageMargins left="0.75" right="0.75" top="1" bottom="1" header="0.51200000000000001" footer="0.51200000000000001"/>
  <pageSetup paperSize="9" scale="5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249</vt:i4>
      </vt:variant>
    </vt:vector>
  </HeadingPairs>
  <TitlesOfParts>
    <vt:vector size="261" baseType="lpstr">
      <vt:lpstr>表紙等_署用</vt:lpstr>
      <vt:lpstr>表紙等_本部</vt:lpstr>
      <vt:lpstr>設計書</vt:lpstr>
      <vt:lpstr>所属別事業量一覧表</vt:lpstr>
      <vt:lpstr>場所表_広島西_新規</vt:lpstr>
      <vt:lpstr>場所表_新規</vt:lpstr>
      <vt:lpstr>場所表_更新</vt:lpstr>
      <vt:lpstr>場所表_広島中央_新規</vt:lpstr>
      <vt:lpstr>場所表_広島中央_更新</vt:lpstr>
      <vt:lpstr>場所表_広島東_新規</vt:lpstr>
      <vt:lpstr>場所表_広島東_更新</vt:lpstr>
      <vt:lpstr>場所表_広島西_更新</vt:lpstr>
      <vt:lpstr>設計書!COL_事業量</vt:lpstr>
      <vt:lpstr>設計書!COL_詳細情報</vt:lpstr>
      <vt:lpstr>設計書!COL_単位</vt:lpstr>
      <vt:lpstr>所属別事業量一覧表!COL_塗装情報</vt:lpstr>
      <vt:lpstr>設計書!COL_塗装情報</vt:lpstr>
      <vt:lpstr>所属別事業量一覧表!COL_発注分類</vt:lpstr>
      <vt:lpstr>設計書!COL_発注分類</vt:lpstr>
      <vt:lpstr>設計書!COL_幅員</vt:lpstr>
      <vt:lpstr>所属別事業量一覧表!COUNT_SUM</vt:lpstr>
      <vt:lpstr>場所表_広島西_更新!EditCol</vt:lpstr>
      <vt:lpstr>場所表_広島西_新規!EditCol</vt:lpstr>
      <vt:lpstr>場所表_広島中央_更新!EditCol</vt:lpstr>
      <vt:lpstr>場所表_広島東_更新!EditCol</vt:lpstr>
      <vt:lpstr>場所表_広島東_新規!EditCol</vt:lpstr>
      <vt:lpstr>場所表_更新!EditCol</vt:lpstr>
      <vt:lpstr>場所表_新規!EditCol</vt:lpstr>
      <vt:lpstr>場所表_広島西_更新!EditRow</vt:lpstr>
      <vt:lpstr>場所表_広島西_新規!EditRow</vt:lpstr>
      <vt:lpstr>場所表_広島中央_更新!EditRow</vt:lpstr>
      <vt:lpstr>場所表_広島中央_新規!EditRow</vt:lpstr>
      <vt:lpstr>場所表_広島東_更新!EditRow</vt:lpstr>
      <vt:lpstr>場所表_広島東_新規!EditRow</vt:lpstr>
      <vt:lpstr>場所表_更新!EditRow</vt:lpstr>
      <vt:lpstr>場所表_新規!EditRow</vt:lpstr>
      <vt:lpstr>場所表_広島西_更新!EndCol</vt:lpstr>
      <vt:lpstr>場所表_広島西_新規!EndCol</vt:lpstr>
      <vt:lpstr>場所表_広島中央_更新!EndCol</vt:lpstr>
      <vt:lpstr>場所表_広島中央_新規!EndCol</vt:lpstr>
      <vt:lpstr>場所表_広島東_更新!EndCol</vt:lpstr>
      <vt:lpstr>場所表_広島東_新規!EndCol</vt:lpstr>
      <vt:lpstr>場所表_更新!EndCol</vt:lpstr>
      <vt:lpstr>場所表_新規!EndCol</vt:lpstr>
      <vt:lpstr>場所表_広島西_更新!EndRow</vt:lpstr>
      <vt:lpstr>場所表_広島西_新規!EndRow</vt:lpstr>
      <vt:lpstr>場所表_広島中央_更新!EndRow</vt:lpstr>
      <vt:lpstr>場所表_広島中央_新規!EndRow</vt:lpstr>
      <vt:lpstr>場所表_広島東_更新!EndRow</vt:lpstr>
      <vt:lpstr>場所表_広島東_新規!EndRow</vt:lpstr>
      <vt:lpstr>場所表_更新!EndRow</vt:lpstr>
      <vt:lpstr>場所表_新規!EndRow</vt:lpstr>
      <vt:lpstr>所属別事業量一覧表!INSERT_START</vt:lpstr>
      <vt:lpstr>設計書!INSERT_START</vt:lpstr>
      <vt:lpstr>所属別事業量一覧表!Print_Area</vt:lpstr>
      <vt:lpstr>場所表_広島西_更新!Print_Area</vt:lpstr>
      <vt:lpstr>場所表_広島西_新規!Print_Area</vt:lpstr>
      <vt:lpstr>場所表_広島中央_更新!Print_Area</vt:lpstr>
      <vt:lpstr>場所表_広島中央_新規!Print_Area</vt:lpstr>
      <vt:lpstr>場所表_広島東_更新!Print_Area</vt:lpstr>
      <vt:lpstr>場所表_広島東_新規!Print_Area</vt:lpstr>
      <vt:lpstr>場所表_更新!Print_Area</vt:lpstr>
      <vt:lpstr>場所表_新規!Print_Area</vt:lpstr>
      <vt:lpstr>設計書!Print_Area</vt:lpstr>
      <vt:lpstr>表紙等_署用!Print_Area</vt:lpstr>
      <vt:lpstr>表紙等_本部!Print_Area</vt:lpstr>
      <vt:lpstr>場所表_広島西_更新!Print_Titles</vt:lpstr>
      <vt:lpstr>場所表_広島西_新規!Print_Titles</vt:lpstr>
      <vt:lpstr>場所表_広島中央_更新!Print_Titles</vt:lpstr>
      <vt:lpstr>場所表_広島中央_新規!Print_Titles</vt:lpstr>
      <vt:lpstr>場所表_広島東_更新!Print_Titles</vt:lpstr>
      <vt:lpstr>場所表_広島東_新規!Print_Titles</vt:lpstr>
      <vt:lpstr>場所表_更新!Print_Titles</vt:lpstr>
      <vt:lpstr>場所表_新規!Print_Titles</vt:lpstr>
      <vt:lpstr>所属別事業量一覧表!PS_1</vt:lpstr>
      <vt:lpstr>所属別事業量一覧表!PS_10</vt:lpstr>
      <vt:lpstr>所属別事業量一覧表!PS_11</vt:lpstr>
      <vt:lpstr>所属別事業量一覧表!PS_12</vt:lpstr>
      <vt:lpstr>所属別事業量一覧表!PS_13</vt:lpstr>
      <vt:lpstr>所属別事業量一覧表!PS_14</vt:lpstr>
      <vt:lpstr>所属別事業量一覧表!PS_15</vt:lpstr>
      <vt:lpstr>所属別事業量一覧表!PS_16</vt:lpstr>
      <vt:lpstr>所属別事業量一覧表!PS_17</vt:lpstr>
      <vt:lpstr>所属別事業量一覧表!PS_18</vt:lpstr>
      <vt:lpstr>所属別事業量一覧表!PS_19</vt:lpstr>
      <vt:lpstr>所属別事業量一覧表!PS_2</vt:lpstr>
      <vt:lpstr>所属別事業量一覧表!PS_20</vt:lpstr>
      <vt:lpstr>所属別事業量一覧表!PS_21</vt:lpstr>
      <vt:lpstr>所属別事業量一覧表!PS_22</vt:lpstr>
      <vt:lpstr>所属別事業量一覧表!PS_23</vt:lpstr>
      <vt:lpstr>所属別事業量一覧表!PS_24</vt:lpstr>
      <vt:lpstr>所属別事業量一覧表!PS_25</vt:lpstr>
      <vt:lpstr>所属別事業量一覧表!PS_26</vt:lpstr>
      <vt:lpstr>所属別事業量一覧表!PS_27</vt:lpstr>
      <vt:lpstr>所属別事業量一覧表!PS_28</vt:lpstr>
      <vt:lpstr>所属別事業量一覧表!PS_29</vt:lpstr>
      <vt:lpstr>所属別事業量一覧表!PS_3</vt:lpstr>
      <vt:lpstr>所属別事業量一覧表!PS_30</vt:lpstr>
      <vt:lpstr>所属別事業量一覧表!PS_31</vt:lpstr>
      <vt:lpstr>所属別事業量一覧表!PS_4</vt:lpstr>
      <vt:lpstr>所属別事業量一覧表!PS_5</vt:lpstr>
      <vt:lpstr>所属別事業量一覧表!PS_6</vt:lpstr>
      <vt:lpstr>所属別事業量一覧表!PS_7</vt:lpstr>
      <vt:lpstr>所属別事業量一覧表!PS_8</vt:lpstr>
      <vt:lpstr>所属別事業量一覧表!PS_9</vt:lpstr>
      <vt:lpstr>場所表_広島西_更新!StartCol</vt:lpstr>
      <vt:lpstr>場所表_広島西_新規!StartCol</vt:lpstr>
      <vt:lpstr>場所表_広島中央_更新!StartCol</vt:lpstr>
      <vt:lpstr>場所表_広島中央_新規!StartCol</vt:lpstr>
      <vt:lpstr>場所表_広島東_更新!StartCol</vt:lpstr>
      <vt:lpstr>場所表_広島東_新規!StartCol</vt:lpstr>
      <vt:lpstr>場所表_更新!StartCol</vt:lpstr>
      <vt:lpstr>場所表_新規!StartCol</vt:lpstr>
      <vt:lpstr>場所表_広島西_更新!StartRow</vt:lpstr>
      <vt:lpstr>場所表_広島西_新規!StartRow</vt:lpstr>
      <vt:lpstr>場所表_広島中央_更新!StartRow</vt:lpstr>
      <vt:lpstr>場所表_広島中央_新規!StartRow</vt:lpstr>
      <vt:lpstr>場所表_広島東_更新!StartRow</vt:lpstr>
      <vt:lpstr>場所表_広島東_新規!StartRow</vt:lpstr>
      <vt:lpstr>場所表_更新!StartRow</vt:lpstr>
      <vt:lpstr>場所表_新規!StartRow</vt:lpstr>
      <vt:lpstr>所属別事業量一覧表!データ</vt:lpstr>
      <vt:lpstr>所属別事業量一覧表!一覧表</vt:lpstr>
      <vt:lpstr>場所表_広島西_更新!一覧表</vt:lpstr>
      <vt:lpstr>場所表_広島西_新規!一覧表</vt:lpstr>
      <vt:lpstr>場所表_広島中央_更新!一覧表</vt:lpstr>
      <vt:lpstr>場所表_広島中央_新規!一覧表</vt:lpstr>
      <vt:lpstr>場所表_広島東_更新!一覧表</vt:lpstr>
      <vt:lpstr>場所表_広島東_新規!一覧表</vt:lpstr>
      <vt:lpstr>場所表_更新!一覧表</vt:lpstr>
      <vt:lpstr>場所表_新規!一覧表</vt:lpstr>
      <vt:lpstr>設計書!一覧表</vt:lpstr>
      <vt:lpstr>表紙等_署用!監督員</vt:lpstr>
      <vt:lpstr>場所表_広島西_更新!規制番号</vt:lpstr>
      <vt:lpstr>場所表_広島中央_更新!規制番号</vt:lpstr>
      <vt:lpstr>場所表_広島東_更新!規制番号</vt:lpstr>
      <vt:lpstr>場所表_更新!規制番号</vt:lpstr>
      <vt:lpstr>場所表_広島西_新規!区分</vt:lpstr>
      <vt:lpstr>場所表_広島中央_新規!区分</vt:lpstr>
      <vt:lpstr>場所表_広島東_新規!区分</vt:lpstr>
      <vt:lpstr>場所表_新規!区分</vt:lpstr>
      <vt:lpstr>場所表_広島西_更新!警察署名</vt:lpstr>
      <vt:lpstr>場所表_広島西_新規!警察署名</vt:lpstr>
      <vt:lpstr>場所表_広島中央_更新!警察署名</vt:lpstr>
      <vt:lpstr>場所表_広島中央_新規!警察署名</vt:lpstr>
      <vt:lpstr>場所表_広島東_更新!警察署名</vt:lpstr>
      <vt:lpstr>場所表_広島東_新規!警察署名</vt:lpstr>
      <vt:lpstr>場所表_更新!警察署名</vt:lpstr>
      <vt:lpstr>場所表_新規!警察署名</vt:lpstr>
      <vt:lpstr>表紙等_署用!警察署名</vt:lpstr>
      <vt:lpstr>表紙等_署用!検査員</vt:lpstr>
      <vt:lpstr>交_通_規_制_課</vt:lpstr>
      <vt:lpstr>設計書!交通整理員</vt:lpstr>
      <vt:lpstr>設計書!交通整理員Ａ</vt:lpstr>
      <vt:lpstr>設計書!交通整理員Ａ_夜間</vt:lpstr>
      <vt:lpstr>設計書!交通整理員B</vt:lpstr>
      <vt:lpstr>設計書!交通整理員Ｂ_夜間</vt:lpstr>
      <vt:lpstr>表紙等_署用!工事期間</vt:lpstr>
      <vt:lpstr>表紙等_署用!工事種別</vt:lpstr>
      <vt:lpstr>表紙等_署用!工事場所</vt:lpstr>
      <vt:lpstr>表紙等_署用!工事場所箇所数</vt:lpstr>
      <vt:lpstr>表紙等_署用!工事内容</vt:lpstr>
      <vt:lpstr>表紙等_署用!工事番号</vt:lpstr>
      <vt:lpstr>表紙等_署用!工事費</vt:lpstr>
      <vt:lpstr>表紙等_署用!工事名称</vt:lpstr>
      <vt:lpstr>場所表_広島西_更新!更新合計</vt:lpstr>
      <vt:lpstr>場所表_広島中央_更新!更新合計</vt:lpstr>
      <vt:lpstr>場所表_広島東_更新!更新合計</vt:lpstr>
      <vt:lpstr>場所表_更新!更新合計</vt:lpstr>
      <vt:lpstr>設計書!合計</vt:lpstr>
      <vt:lpstr>場所表_広島西_更新!事業量</vt:lpstr>
      <vt:lpstr>場所表_広島西_新規!事業量</vt:lpstr>
      <vt:lpstr>場所表_広島中央_更新!事業量</vt:lpstr>
      <vt:lpstr>場所表_広島中央_新規!事業量</vt:lpstr>
      <vt:lpstr>場所表_広島東_更新!事業量</vt:lpstr>
      <vt:lpstr>場所表_広島東_新規!事業量</vt:lpstr>
      <vt:lpstr>場所表_更新!事業量</vt:lpstr>
      <vt:lpstr>場所表_新規!事業量</vt:lpstr>
      <vt:lpstr>場所表_広島西_更新!事業量新規更新合計</vt:lpstr>
      <vt:lpstr>場所表_広島中央_更新!事業量新規更新合計</vt:lpstr>
      <vt:lpstr>場所表_広島東_更新!事業量新規更新合計</vt:lpstr>
      <vt:lpstr>場所表_更新!事業量新規更新合計</vt:lpstr>
      <vt:lpstr>場所表_広島西_新規!事業量新規合計</vt:lpstr>
      <vt:lpstr>場所表_広島中央_新規!事業量新規合計</vt:lpstr>
      <vt:lpstr>場所表_広島東_新規!事業量新規合計</vt:lpstr>
      <vt:lpstr>場所表_新規!事業量新規合計</vt:lpstr>
      <vt:lpstr>場所表_広島西_更新!場所</vt:lpstr>
      <vt:lpstr>場所表_広島西_新規!場所</vt:lpstr>
      <vt:lpstr>場所表_広島中央_更新!場所</vt:lpstr>
      <vt:lpstr>場所表_広島中央_新規!場所</vt:lpstr>
      <vt:lpstr>場所表_広島東_更新!場所</vt:lpstr>
      <vt:lpstr>場所表_広島東_新規!場所</vt:lpstr>
      <vt:lpstr>場所表_更新!場所</vt:lpstr>
      <vt:lpstr>場所表_新規!場所</vt:lpstr>
      <vt:lpstr>場所表_広島西_更新!新規更新合計</vt:lpstr>
      <vt:lpstr>場所表_広島中央_更新!新規更新合計</vt:lpstr>
      <vt:lpstr>場所表_広島東_更新!新規更新合計</vt:lpstr>
      <vt:lpstr>場所表_更新!新規更新合計</vt:lpstr>
      <vt:lpstr>場所表_広島西_更新!新規更新合計値</vt:lpstr>
      <vt:lpstr>場所表_広島中央_更新!新規更新合計値</vt:lpstr>
      <vt:lpstr>場所表_広島東_更新!新規更新合計値</vt:lpstr>
      <vt:lpstr>場所表_更新!新規更新合計値</vt:lpstr>
      <vt:lpstr>場所表_広島西_新規!新規合計</vt:lpstr>
      <vt:lpstr>場所表_広島中央_新規!新規合計</vt:lpstr>
      <vt:lpstr>場所表_広島東_新規!新規合計</vt:lpstr>
      <vt:lpstr>場所表_新規!新規合計</vt:lpstr>
      <vt:lpstr>場所表_広島西_更新!数</vt:lpstr>
      <vt:lpstr>場所表_広島西_新規!数</vt:lpstr>
      <vt:lpstr>場所表_広島中央_更新!数</vt:lpstr>
      <vt:lpstr>場所表_広島中央_新規!数</vt:lpstr>
      <vt:lpstr>場所表_広島東_更新!数</vt:lpstr>
      <vt:lpstr>場所表_広島東_新規!数</vt:lpstr>
      <vt:lpstr>場所表_更新!数</vt:lpstr>
      <vt:lpstr>場所表_新規!数</vt:lpstr>
      <vt:lpstr>場所表_広島西_新規!整理番号</vt:lpstr>
      <vt:lpstr>場所表_広島中央_新規!整理番号</vt:lpstr>
      <vt:lpstr>場所表_広島東_新規!整理番号</vt:lpstr>
      <vt:lpstr>場所表_新規!整理番号</vt:lpstr>
      <vt:lpstr>場所表_広島西_更新!単位</vt:lpstr>
      <vt:lpstr>場所表_広島西_新規!単位</vt:lpstr>
      <vt:lpstr>場所表_広島中央_更新!単位</vt:lpstr>
      <vt:lpstr>場所表_広島中央_新規!単位</vt:lpstr>
      <vt:lpstr>場所表_広島東_更新!単位</vt:lpstr>
      <vt:lpstr>場所表_広島東_新規!単位</vt:lpstr>
      <vt:lpstr>場所表_更新!単位</vt:lpstr>
      <vt:lpstr>場所表_新規!単位</vt:lpstr>
      <vt:lpstr>設計書!単価</vt:lpstr>
      <vt:lpstr>場所表_広島西_更新!道路種別</vt:lpstr>
      <vt:lpstr>場所表_広島西_新規!道路種別</vt:lpstr>
      <vt:lpstr>場所表_広島中央_更新!道路種別</vt:lpstr>
      <vt:lpstr>場所表_広島中央_新規!道路種別</vt:lpstr>
      <vt:lpstr>場所表_広島東_更新!道路種別</vt:lpstr>
      <vt:lpstr>場所表_広島東_新規!道路種別</vt:lpstr>
      <vt:lpstr>場所表_更新!道路種別</vt:lpstr>
      <vt:lpstr>場所表_新規!道路種別</vt:lpstr>
      <vt:lpstr>表紙等_署用!特記事項</vt:lpstr>
      <vt:lpstr>表紙等_署用!年月</vt:lpstr>
      <vt:lpstr>場所表_広島西_更新!発注分類</vt:lpstr>
      <vt:lpstr>場所表_広島西_新規!発注分類</vt:lpstr>
      <vt:lpstr>場所表_広島中央_更新!発注分類</vt:lpstr>
      <vt:lpstr>場所表_広島中央_新規!発注分類</vt:lpstr>
      <vt:lpstr>場所表_広島東_更新!発注分類</vt:lpstr>
      <vt:lpstr>場所表_広島東_新規!発注分類</vt:lpstr>
      <vt:lpstr>場所表_更新!発注分類</vt:lpstr>
      <vt:lpstr>場所表_新規!発注分類</vt:lpstr>
      <vt:lpstr>場所表_広島西_更新!備考</vt:lpstr>
      <vt:lpstr>場所表_広島西_新規!備考</vt:lpstr>
      <vt:lpstr>場所表_広島中央_更新!備考</vt:lpstr>
      <vt:lpstr>場所表_広島中央_新規!備考</vt:lpstr>
      <vt:lpstr>場所表_広島東_更新!備考</vt:lpstr>
      <vt:lpstr>場所表_広島東_新規!備考</vt:lpstr>
      <vt:lpstr>場所表_更新!備考</vt:lpstr>
      <vt:lpstr>場所表_新規!備考</vt:lpstr>
      <vt:lpstr>場所表_広島西_更新!標示種別</vt:lpstr>
      <vt:lpstr>場所表_広島西_新規!標示種別</vt:lpstr>
      <vt:lpstr>場所表_広島中央_更新!標示種別</vt:lpstr>
      <vt:lpstr>場所表_広島中央_新規!標示種別</vt:lpstr>
      <vt:lpstr>場所表_広島東_更新!標示種別</vt:lpstr>
      <vt:lpstr>場所表_広島東_新規!標示種別</vt:lpstr>
      <vt:lpstr>場所表_更新!標示種別</vt:lpstr>
      <vt:lpstr>場所表_新規!標示種別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2026-08-07T00:31:10Z</dcterms:created>
  <dcterms:modified xsi:type="dcterms:W3CDTF">2026-08-07T00:31:10Z</dcterms:modified>
</cp:coreProperties>
</file>