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8_{F8B0C08C-154A-403A-A330-53045C2F7B21}" xr6:coauthVersionLast="47" xr6:coauthVersionMax="47" xr10:uidLastSave="{00000000-0000-0000-0000-000000000000}"/>
  <bookViews>
    <workbookView xWindow="2688" yWindow="144" windowWidth="12132" windowHeight="13656" tabRatio="785" firstSheet="2" activeTab="2" xr2:uid="{00000000-000D-0000-FFFF-FFFF00000000}"/>
  </bookViews>
  <sheets>
    <sheet name="表紙等_署用" sheetId="34" state="hidden" r:id="rId1"/>
    <sheet name="表紙等_本部" sheetId="15" state="hidden" r:id="rId2"/>
    <sheet name="設計書" sheetId="40" r:id="rId3"/>
    <sheet name="所属別事業量一覧表" sheetId="39" r:id="rId4"/>
    <sheet name="場所表_広島東_新規" sheetId="41" state="hidden" r:id="rId5"/>
    <sheet name="場所表_安佐北_新規" sheetId="45" state="hidden" r:id="rId6"/>
    <sheet name="場所表_廿日市_新規" sheetId="47" state="hidden" r:id="rId7"/>
    <sheet name="場所表_新規" sheetId="37" state="hidden" r:id="rId8"/>
    <sheet name="場所表_更新" sheetId="38" state="hidden" r:id="rId9"/>
    <sheet name="場所表_広島東_更新" sheetId="42" r:id="rId10"/>
    <sheet name="場所表_安佐南_新規" sheetId="43" r:id="rId11"/>
    <sheet name="場所表_安佐南_更新" sheetId="44" state="hidden" r:id="rId12"/>
    <sheet name="場所表_安佐北_更新" sheetId="46" r:id="rId13"/>
    <sheet name="場所表_廿日市_更新" sheetId="48" r:id="rId14"/>
  </sheets>
  <definedNames>
    <definedName name="COL_事業量" localSheetId="2">設計書!$E$5</definedName>
    <definedName name="COL_詳細情報" localSheetId="2">設計書!$C$5</definedName>
    <definedName name="COL_単位" localSheetId="2">設計書!$F$5</definedName>
    <definedName name="COL_塗装情報" localSheetId="3">所属別事業量一覧表!$E$8</definedName>
    <definedName name="COL_塗装情報" localSheetId="2">設計書!$D$5</definedName>
    <definedName name="COL_発注分類" localSheetId="3">所属別事業量一覧表!$A$8</definedName>
    <definedName name="COL_発注分類" localSheetId="2">設計書!$A$5</definedName>
    <definedName name="COL_幅員" localSheetId="2">設計書!$B$5</definedName>
    <definedName name="COUNT_SUM" localSheetId="3">所属別事業量一覧表!$F$15</definedName>
    <definedName name="EditCol" localSheetId="11">場所表_安佐南_更新!$G$3:$G$7</definedName>
    <definedName name="EditCol" localSheetId="10">場所表_安佐南_新規!#REF!</definedName>
    <definedName name="EditCol" localSheetId="12">場所表_安佐北_更新!$H$3:$H$71</definedName>
    <definedName name="EditCol" localSheetId="5">場所表_安佐北_新規!$H$3:$H$7</definedName>
    <definedName name="EditCol" localSheetId="9">場所表_広島東_更新!$H$3:$H$13</definedName>
    <definedName name="EditCol" localSheetId="4">場所表_広島東_新規!$H$3:$H$7</definedName>
    <definedName name="EditCol" localSheetId="8">場所表_更新!$G$3:$G$7</definedName>
    <definedName name="EditCol" localSheetId="7">場所表_新規!$H$3:$H$7</definedName>
    <definedName name="EditCol" localSheetId="13">場所表_廿日市_更新!$H$3:$H$82</definedName>
    <definedName name="EditCol" localSheetId="6">場所表_廿日市_新規!$H$3:$H$7</definedName>
    <definedName name="EditRow" localSheetId="11">場所表_安佐南_更新!$A$6:$I$6</definedName>
    <definedName name="EditRow" localSheetId="10">場所表_安佐南_新規!#REF!</definedName>
    <definedName name="EditRow" localSheetId="12">場所表_安佐北_更新!$B$6:$L$6</definedName>
    <definedName name="EditRow" localSheetId="5">場所表_安佐北_新規!$A$6:$J$6</definedName>
    <definedName name="EditRow" localSheetId="9">場所表_広島東_更新!$B$6:$J$6</definedName>
    <definedName name="EditRow" localSheetId="4">場所表_広島東_新規!$A$6:$J$6</definedName>
    <definedName name="EditRow" localSheetId="8">場所表_更新!$A$6:$I$6</definedName>
    <definedName name="EditRow" localSheetId="7">場所表_新規!$A$6:$J$6</definedName>
    <definedName name="EditRow" localSheetId="13">場所表_廿日市_更新!$B$6:$K$6</definedName>
    <definedName name="EditRow" localSheetId="6">場所表_廿日市_新規!$A$6:$J$6</definedName>
    <definedName name="EndCol" localSheetId="11">場所表_安佐南_更新!$H$3:$H$7</definedName>
    <definedName name="EndCol" localSheetId="10">場所表_安佐南_新規!$I$3:$I$6</definedName>
    <definedName name="EndCol" localSheetId="12">場所表_安佐北_更新!$K$3:$K$71</definedName>
    <definedName name="EndCol" localSheetId="5">場所表_安佐北_新規!$I$3:$I$7</definedName>
    <definedName name="EndCol" localSheetId="9">場所表_広島東_更新!$I$3:$I$13</definedName>
    <definedName name="EndCol" localSheetId="4">場所表_広島東_新規!$I$3:$I$7</definedName>
    <definedName name="EndCol" localSheetId="8">場所表_更新!$H$3:$H$7</definedName>
    <definedName name="EndCol" localSheetId="7">場所表_新規!$I$3:$I$7</definedName>
    <definedName name="EndCol" localSheetId="13">場所表_廿日市_更新!$J$3:$J$82</definedName>
    <definedName name="EndCol" localSheetId="6">場所表_廿日市_新規!$I$3:$I$7</definedName>
    <definedName name="EndRow" localSheetId="11">場所表_安佐南_更新!$A$7:$I$7</definedName>
    <definedName name="EndRow" localSheetId="10">場所表_安佐南_新規!$B$6:$J$6</definedName>
    <definedName name="EndRow" localSheetId="12">場所表_安佐北_更新!$B$71:$L$71</definedName>
    <definedName name="EndRow" localSheetId="5">場所表_安佐北_新規!$A$7:$J$7</definedName>
    <definedName name="EndRow" localSheetId="9">場所表_広島東_更新!$B$13:$J$13</definedName>
    <definedName name="EndRow" localSheetId="4">場所表_広島東_新規!$A$7:$J$7</definedName>
    <definedName name="EndRow" localSheetId="8">場所表_更新!$A$7:$I$7</definedName>
    <definedName name="EndRow" localSheetId="7">場所表_新規!$A$7:$J$7</definedName>
    <definedName name="EndRow" localSheetId="13">場所表_廿日市_更新!$B$82:$K$82</definedName>
    <definedName name="EndRow" localSheetId="6">場所表_廿日市_新規!$A$7:$J$7</definedName>
    <definedName name="INSERT_START" localSheetId="3">所属別事業量一覧表!$9:$9</definedName>
    <definedName name="INSERT_START" localSheetId="2">設計書!$7:$7</definedName>
    <definedName name="_xlnm.Print_Area" localSheetId="3">所属別事業量一覧表!$A$1:$BQ$15</definedName>
    <definedName name="_xlnm.Print_Area" localSheetId="11">場所表_安佐南_更新!$A$1:$I$11</definedName>
    <definedName name="_xlnm.Print_Area" localSheetId="10">場所表_安佐南_新規!$A$1:$J$8</definedName>
    <definedName name="_xlnm.Print_Area" localSheetId="12">場所表_安佐北_更新!$A$1:$L$75</definedName>
    <definedName name="_xlnm.Print_Area" localSheetId="5">場所表_安佐北_新規!$A$1:$J$9</definedName>
    <definedName name="_xlnm.Print_Area" localSheetId="9">場所表_広島東_更新!$A$1:$J$17</definedName>
    <definedName name="_xlnm.Print_Area" localSheetId="4">場所表_広島東_新規!$A$1:$J$9</definedName>
    <definedName name="_xlnm.Print_Area" localSheetId="8">場所表_更新!$A$1:$I$11</definedName>
    <definedName name="_xlnm.Print_Area" localSheetId="7">場所表_新規!$A$1:$J$9</definedName>
    <definedName name="_xlnm.Print_Area" localSheetId="13">場所表_廿日市_更新!$A$1:$K$86</definedName>
    <definedName name="_xlnm.Print_Area" localSheetId="6">場所表_廿日市_新規!$A$1:$J$9</definedName>
    <definedName name="_xlnm.Print_Area" localSheetId="2">設計書!$A$1:$H$23</definedName>
    <definedName name="_xlnm.Print_Area" localSheetId="0">表紙等_署用!$A$1:$H$78</definedName>
    <definedName name="_xlnm.Print_Area" localSheetId="1">表紙等_本部!$A$1:$I$78</definedName>
    <definedName name="_xlnm.Print_Titles" localSheetId="11">場所表_安佐南_更新!$2:$4</definedName>
    <definedName name="_xlnm.Print_Titles" localSheetId="10">場所表_安佐南_新規!$2:$4</definedName>
    <definedName name="_xlnm.Print_Titles" localSheetId="12">場所表_安佐北_更新!$2:$4</definedName>
    <definedName name="_xlnm.Print_Titles" localSheetId="5">場所表_安佐北_新規!$2:$4</definedName>
    <definedName name="_xlnm.Print_Titles" localSheetId="9">場所表_広島東_更新!$2:$4</definedName>
    <definedName name="_xlnm.Print_Titles" localSheetId="4">場所表_広島東_新規!$2:$4</definedName>
    <definedName name="_xlnm.Print_Titles" localSheetId="8">場所表_更新!$2:$4</definedName>
    <definedName name="_xlnm.Print_Titles" localSheetId="7">場所表_新規!$2:$4</definedName>
    <definedName name="_xlnm.Print_Titles" localSheetId="13">場所表_廿日市_更新!$2:$4</definedName>
    <definedName name="_xlnm.Print_Titles" localSheetId="6">場所表_廿日市_新規!$2:$4</definedName>
    <definedName name="PS_1" localSheetId="3">所属別事業量一覧表!$BJ$6</definedName>
    <definedName name="PS_10" localSheetId="3">所属別事業量一覧表!$V$6</definedName>
    <definedName name="PS_11" localSheetId="3">所属別事業量一覧表!$X$6</definedName>
    <definedName name="PS_12" localSheetId="3">所属別事業量一覧表!$AL$6</definedName>
    <definedName name="PS_13" localSheetId="3">所属別事業量一覧表!$AD$6</definedName>
    <definedName name="PS_14" localSheetId="3">所属別事業量一覧表!$AJ$6</definedName>
    <definedName name="PS_15" localSheetId="3">所属別事業量一覧表!$BL$6</definedName>
    <definedName name="PS_16" localSheetId="3">所属別事業量一覧表!$P$6</definedName>
    <definedName name="PS_17" localSheetId="3">所属別事業量一覧表!$BF$6</definedName>
    <definedName name="PS_18" localSheetId="3">所属別事業量一覧表!$Z$6</definedName>
    <definedName name="PS_19" localSheetId="3">所属別事業量一覧表!$AT$6</definedName>
    <definedName name="PS_2" localSheetId="3">所属別事業量一覧表!$BN$6</definedName>
    <definedName name="PS_20" localSheetId="3">所属別事業量一覧表!$AV$6</definedName>
    <definedName name="PS_21" localSheetId="3">所属別事業量一覧表!$AX$6</definedName>
    <definedName name="PS_22" localSheetId="3">所属別事業量一覧表!$AP$6</definedName>
    <definedName name="PS_23" localSheetId="3">所属別事業量一覧表!$AN$6</definedName>
    <definedName name="PS_24" localSheetId="3">所属別事業量一覧表!$AZ$6</definedName>
    <definedName name="PS_25" localSheetId="3">所属別事業量一覧表!$BD$6</definedName>
    <definedName name="PS_26" localSheetId="3">所属別事業量一覧表!$BB$6</definedName>
    <definedName name="PS_27" localSheetId="3">所属別事業量一覧表!$BH$6</definedName>
    <definedName name="PS_28" localSheetId="3">所属別事業量一覧表!$N$6</definedName>
    <definedName name="PS_29" localSheetId="3">所属別事業量一覧表!$J$6</definedName>
    <definedName name="PS_3" localSheetId="3">所属別事業量一覧表!$H$6</definedName>
    <definedName name="PS_30" localSheetId="3">所属別事業量一覧表!$AR$6</definedName>
    <definedName name="PS_31" localSheetId="3">所属別事業量一覧表!$R$6</definedName>
    <definedName name="PS_4" localSheetId="3">所属別事業量一覧表!$F$6</definedName>
    <definedName name="PS_5" localSheetId="3">所属別事業量一覧表!$L$6</definedName>
    <definedName name="PS_6" localSheetId="3">所属別事業量一覧表!$AB$6</definedName>
    <definedName name="PS_7" localSheetId="3">所属別事業量一覧表!$AF$6</definedName>
    <definedName name="PS_8" localSheetId="3">所属別事業量一覧表!$AH$6</definedName>
    <definedName name="PS_9" localSheetId="3">所属別事業量一覧表!$T$6</definedName>
    <definedName name="StartCol" localSheetId="11">場所表_安佐南_更新!$F$3:$F$7</definedName>
    <definedName name="StartCol" localSheetId="10">場所表_安佐南_新規!$H$3:$H$6</definedName>
    <definedName name="StartCol" localSheetId="12">場所表_安佐北_更新!$G$3:$G$71</definedName>
    <definedName name="StartCol" localSheetId="5">場所表_安佐北_新規!$G$3:$G$7</definedName>
    <definedName name="StartCol" localSheetId="9">場所表_広島東_更新!$G$3:$G$13</definedName>
    <definedName name="StartCol" localSheetId="4">場所表_広島東_新規!$G$3:$G$7</definedName>
    <definedName name="StartCol" localSheetId="8">場所表_更新!$F$3:$F$7</definedName>
    <definedName name="StartCol" localSheetId="7">場所表_新規!$G$3:$G$7</definedName>
    <definedName name="StartCol" localSheetId="13">場所表_廿日市_更新!$G$3:$G$82</definedName>
    <definedName name="StartCol" localSheetId="6">場所表_廿日市_新規!$G$3:$G$7</definedName>
    <definedName name="StartRow" localSheetId="11">場所表_安佐南_更新!$A$5:$I$5</definedName>
    <definedName name="StartRow" localSheetId="10">場所表_安佐南_新規!$B$5:$J$5</definedName>
    <definedName name="StartRow" localSheetId="12">場所表_安佐北_更新!$B$5:$L$5</definedName>
    <definedName name="StartRow" localSheetId="5">場所表_安佐北_新規!$A$5:$J$5</definedName>
    <definedName name="StartRow" localSheetId="9">場所表_広島東_更新!$B$5:$J$5</definedName>
    <definedName name="StartRow" localSheetId="4">場所表_広島東_新規!$A$5:$J$5</definedName>
    <definedName name="StartRow" localSheetId="8">場所表_更新!$A$5:$I$5</definedName>
    <definedName name="StartRow" localSheetId="7">場所表_新規!$A$5:$J$5</definedName>
    <definedName name="StartRow" localSheetId="13">場所表_廿日市_更新!$B$5:$K$5</definedName>
    <definedName name="StartRow" localSheetId="6">場所表_廿日市_新規!$A$5:$J$5</definedName>
    <definedName name="データ" localSheetId="3">所属別事業量一覧表!$A$6:$BO$14</definedName>
    <definedName name="一覧表" localSheetId="3">所属別事業量一覧表!$A$9:$BO$14</definedName>
    <definedName name="一覧表" localSheetId="11">場所表_安佐南_更新!$A$5:$L$7</definedName>
    <definedName name="一覧表" localSheetId="10">場所表_安佐南_新規!$B$5:$M$6</definedName>
    <definedName name="一覧表" localSheetId="12">場所表_安佐北_更新!$B$5:$O$71</definedName>
    <definedName name="一覧表" localSheetId="5">場所表_安佐北_新規!$A$5:$M$7</definedName>
    <definedName name="一覧表" localSheetId="9">場所表_広島東_更新!$B$5:$M$13</definedName>
    <definedName name="一覧表" localSheetId="4">場所表_広島東_新規!$A$5:$M$7</definedName>
    <definedName name="一覧表" localSheetId="8">場所表_更新!$A$5:$L$7</definedName>
    <definedName name="一覧表" localSheetId="7">場所表_新規!$A$5:$M$7</definedName>
    <definedName name="一覧表" localSheetId="13">場所表_廿日市_更新!$B$5:$N$82</definedName>
    <definedName name="一覧表" localSheetId="6">場所表_廿日市_新規!$A$5:$M$7</definedName>
    <definedName name="一覧表" localSheetId="2">設計書!$A$6:$H$11</definedName>
    <definedName name="監督員" localSheetId="0">表紙等_署用!$C$37</definedName>
    <definedName name="規制番号" localSheetId="11">場所表_安佐南_更新!$J$2</definedName>
    <definedName name="規制番号" localSheetId="12">場所表_安佐北_更新!$M$2</definedName>
    <definedName name="規制番号" localSheetId="9">場所表_広島東_更新!$K$2</definedName>
    <definedName name="規制番号" localSheetId="8">場所表_更新!$J$2</definedName>
    <definedName name="規制番号" localSheetId="13">場所表_廿日市_更新!$L$2</definedName>
    <definedName name="区分" localSheetId="10">場所表_安佐南_新規!$C$2</definedName>
    <definedName name="区分" localSheetId="5">場所表_安佐北_新規!$B$2</definedName>
    <definedName name="区分" localSheetId="4">場所表_広島東_新規!$B$2</definedName>
    <definedName name="区分" localSheetId="7">場所表_新規!$B$2</definedName>
    <definedName name="区分" localSheetId="6">場所表_廿日市_新規!$B$2</definedName>
    <definedName name="警察署名" localSheetId="11">場所表_安佐南_更新!$I$1</definedName>
    <definedName name="警察署名" localSheetId="10">場所表_安佐南_新規!$J$1</definedName>
    <definedName name="警察署名" localSheetId="12">場所表_安佐北_更新!$L$1</definedName>
    <definedName name="警察署名" localSheetId="5">場所表_安佐北_新規!$J$1</definedName>
    <definedName name="警察署名" localSheetId="9">場所表_広島東_更新!$J$1</definedName>
    <definedName name="警察署名" localSheetId="4">場所表_広島東_新規!$J$1</definedName>
    <definedName name="警察署名" localSheetId="8">場所表_更新!$I$1</definedName>
    <definedName name="警察署名" localSheetId="7">場所表_新規!$J$1</definedName>
    <definedName name="警察署名" localSheetId="13">場所表_廿日市_更新!$K$1</definedName>
    <definedName name="警察署名" localSheetId="6">場所表_廿日市_新規!$J$1</definedName>
    <definedName name="警察署名" localSheetId="0">表紙等_署用!$A$46</definedName>
    <definedName name="検査員" localSheetId="0">表紙等_署用!$C$40</definedName>
    <definedName name="交_通_規_制_課">設計書!$H$3</definedName>
    <definedName name="交通整理員" localSheetId="2">設計書!$D$13:$G$16</definedName>
    <definedName name="交通整理員Ａ" localSheetId="2">設計書!$E$13</definedName>
    <definedName name="交通整理員Ａ_夜間" localSheetId="2">設計書!$E$14</definedName>
    <definedName name="交通整理員B" localSheetId="2">設計書!$E$15</definedName>
    <definedName name="交通整理員Ｂ_夜間" localSheetId="2">設計書!$E$16</definedName>
    <definedName name="工事期間" localSheetId="0">表紙等_署用!$C$33</definedName>
    <definedName name="工事種別" localSheetId="0">表紙等_署用!$A$58</definedName>
    <definedName name="工事場所" localSheetId="0">表紙等_署用!$C$28</definedName>
    <definedName name="工事場所箇所数" localSheetId="0">表紙等_署用!$K$30</definedName>
    <definedName name="工事内容" localSheetId="0">表紙等_署用!$A$60</definedName>
    <definedName name="工事番号" localSheetId="0">表紙等_署用!$K$1</definedName>
    <definedName name="工事費" localSheetId="0">表紙等_署用!$B$68</definedName>
    <definedName name="工事名称" localSheetId="0">表紙等_署用!$C$22</definedName>
    <definedName name="更新合計" localSheetId="11">場所表_安佐南_更新!$D$8</definedName>
    <definedName name="更新合計" localSheetId="12">場所表_安佐北_更新!$E$72</definedName>
    <definedName name="更新合計" localSheetId="9">場所表_広島東_更新!$E$14</definedName>
    <definedName name="更新合計" localSheetId="8">場所表_更新!$D$8</definedName>
    <definedName name="更新合計" localSheetId="13">場所表_廿日市_更新!$E$83</definedName>
    <definedName name="合計" localSheetId="2">設計書!$H$23</definedName>
    <definedName name="事業量" localSheetId="11">場所表_安佐南_更新!$F$3:$I$7</definedName>
    <definedName name="事業量" localSheetId="10">場所表_安佐南_新規!$H$3:$J$6</definedName>
    <definedName name="事業量" localSheetId="12">場所表_安佐北_更新!$G$3:$L$71</definedName>
    <definedName name="事業量" localSheetId="5">場所表_安佐北_新規!$G$3:$J$7</definedName>
    <definedName name="事業量" localSheetId="9">場所表_広島東_更新!$G$3:$J$13</definedName>
    <definedName name="事業量" localSheetId="4">場所表_広島東_新規!$G$3:$J$7</definedName>
    <definedName name="事業量" localSheetId="8">場所表_更新!$F$3:$I$7</definedName>
    <definedName name="事業量" localSheetId="7">場所表_新規!$G$3:$J$7</definedName>
    <definedName name="事業量" localSheetId="13">場所表_廿日市_更新!$G$3:$K$82</definedName>
    <definedName name="事業量" localSheetId="6">場所表_廿日市_新規!$G$3:$J$7</definedName>
    <definedName name="事業量新規更新合計" localSheetId="11">場所表_安佐南_更新!$F$3:$H$11</definedName>
    <definedName name="事業量新規更新合計" localSheetId="12">場所表_安佐北_更新!$G$3:$K$75</definedName>
    <definedName name="事業量新規更新合計" localSheetId="9">場所表_広島東_更新!$G$3:$I$17</definedName>
    <definedName name="事業量新規更新合計" localSheetId="8">場所表_更新!$F$3:$H$11</definedName>
    <definedName name="事業量新規更新合計" localSheetId="13">場所表_廿日市_更新!$G$3:$J$86</definedName>
    <definedName name="事業量新規合計" localSheetId="10">場所表_安佐南_新規!$H$3:$I$8</definedName>
    <definedName name="事業量新規合計" localSheetId="5">場所表_安佐北_新規!$G$3:$I$9</definedName>
    <definedName name="事業量新規合計" localSheetId="4">場所表_広島東_新規!$G$3:$I$9</definedName>
    <definedName name="事業量新規合計" localSheetId="7">場所表_新規!$G$3:$I$9</definedName>
    <definedName name="事業量新規合計" localSheetId="6">場所表_廿日市_新規!$G$3:$I$9</definedName>
    <definedName name="場所" localSheetId="11">場所表_安佐南_更新!$L$2</definedName>
    <definedName name="場所" localSheetId="10">場所表_安佐南_新規!$M$2</definedName>
    <definedName name="場所" localSheetId="12">場所表_安佐北_更新!$O$2</definedName>
    <definedName name="場所" localSheetId="5">場所表_安佐北_新規!$M$2</definedName>
    <definedName name="場所" localSheetId="9">場所表_広島東_更新!$M$2</definedName>
    <definedName name="場所" localSheetId="4">場所表_広島東_新規!$M$2</definedName>
    <definedName name="場所" localSheetId="8">場所表_更新!$L$2</definedName>
    <definedName name="場所" localSheetId="7">場所表_新規!$M$2</definedName>
    <definedName name="場所" localSheetId="13">場所表_廿日市_更新!$N$2</definedName>
    <definedName name="場所" localSheetId="6">場所表_廿日市_新規!$M$2</definedName>
    <definedName name="新規更新合計" localSheetId="11">場所表_安佐南_更新!$A$10:$I$11</definedName>
    <definedName name="新規更新合計" localSheetId="12">場所表_安佐北_更新!$B$74:$L$75</definedName>
    <definedName name="新規更新合計" localSheetId="9">場所表_広島東_更新!$B$16:$J$17</definedName>
    <definedName name="新規更新合計" localSheetId="8">場所表_更新!$A$10:$I$11</definedName>
    <definedName name="新規更新合計" localSheetId="13">場所表_廿日市_更新!$B$85:$K$86</definedName>
    <definedName name="新規更新合計値" localSheetId="11">場所表_安佐南_更新!$D$10</definedName>
    <definedName name="新規更新合計値" localSheetId="12">場所表_安佐北_更新!$E$74</definedName>
    <definedName name="新規更新合計値" localSheetId="9">場所表_広島東_更新!$E$16</definedName>
    <definedName name="新規更新合計値" localSheetId="8">場所表_更新!$D$10</definedName>
    <definedName name="新規更新合計値" localSheetId="13">場所表_廿日市_更新!$E$85</definedName>
    <definedName name="新規合計" localSheetId="10">場所表_安佐南_新規!$F$7</definedName>
    <definedName name="新規合計" localSheetId="5">場所表_安佐北_新規!$E$8</definedName>
    <definedName name="新規合計" localSheetId="4">場所表_広島東_新規!$E$8</definedName>
    <definedName name="新規合計" localSheetId="7">場所表_新規!$E$8</definedName>
    <definedName name="新規合計" localSheetId="6">場所表_廿日市_新規!$E$8</definedName>
    <definedName name="数" localSheetId="11">場所表_安佐南_更新!$E$2</definedName>
    <definedName name="数" localSheetId="10">場所表_安佐南_新規!$G$2</definedName>
    <definedName name="数" localSheetId="12">場所表_安佐北_更新!$F$2</definedName>
    <definedName name="数" localSheetId="5">場所表_安佐北_新規!$F$2</definedName>
    <definedName name="数" localSheetId="9">場所表_広島東_更新!$F$2</definedName>
    <definedName name="数" localSheetId="4">場所表_広島東_新規!$F$2</definedName>
    <definedName name="数" localSheetId="8">場所表_更新!$E$2</definedName>
    <definedName name="数" localSheetId="7">場所表_新規!$F$2</definedName>
    <definedName name="数" localSheetId="13">場所表_廿日市_更新!$F$2</definedName>
    <definedName name="数" localSheetId="6">場所表_廿日市_新規!$F$2</definedName>
    <definedName name="整理番号" localSheetId="10">場所表_安佐南_新規!$K$2</definedName>
    <definedName name="整理番号" localSheetId="5">場所表_安佐北_新規!$K$2</definedName>
    <definedName name="整理番号" localSheetId="4">場所表_広島東_新規!$K$2</definedName>
    <definedName name="整理番号" localSheetId="7">場所表_新規!$K$2</definedName>
    <definedName name="整理番号" localSheetId="6">場所表_廿日市_新規!$K$2</definedName>
    <definedName name="単位" localSheetId="11">場所表_安佐南_更新!$F$4:$H$4</definedName>
    <definedName name="単位" localSheetId="10">場所表_安佐南_新規!$H$4:$I$4</definedName>
    <definedName name="単位" localSheetId="12">場所表_安佐北_更新!$G$4:$K$4</definedName>
    <definedName name="単位" localSheetId="5">場所表_安佐北_新規!$G$4:$I$4</definedName>
    <definedName name="単位" localSheetId="9">場所表_広島東_更新!$G$4:$I$4</definedName>
    <definedName name="単位" localSheetId="4">場所表_広島東_新規!$G$4:$I$4</definedName>
    <definedName name="単位" localSheetId="8">場所表_更新!$F$4:$H$4</definedName>
    <definedName name="単位" localSheetId="7">場所表_新規!$G$4:$I$4</definedName>
    <definedName name="単位" localSheetId="13">場所表_廿日市_更新!$G$4:$J$4</definedName>
    <definedName name="単位" localSheetId="6">場所表_廿日市_新規!$G$4:$I$4</definedName>
    <definedName name="単価" localSheetId="2">設計書!$G$5</definedName>
    <definedName name="道路種別" localSheetId="11">場所表_安佐南_更新!$K$2</definedName>
    <definedName name="道路種別" localSheetId="10">場所表_安佐南_新規!$L$2</definedName>
    <definedName name="道路種別" localSheetId="12">場所表_安佐北_更新!$N$2</definedName>
    <definedName name="道路種別" localSheetId="5">場所表_安佐北_新規!$L$2</definedName>
    <definedName name="道路種別" localSheetId="9">場所表_広島東_更新!$L$2</definedName>
    <definedName name="道路種別" localSheetId="4">場所表_広島東_新規!$L$2</definedName>
    <definedName name="道路種別" localSheetId="8">場所表_更新!$K$2</definedName>
    <definedName name="道路種別" localSheetId="7">場所表_新規!$L$2</definedName>
    <definedName name="道路種別" localSheetId="13">場所表_廿日市_更新!$M$2</definedName>
    <definedName name="道路種別" localSheetId="6">場所表_廿日市_新規!$L$2</definedName>
    <definedName name="特記事項" localSheetId="0">表紙等_署用!$A$62</definedName>
    <definedName name="年月" localSheetId="0">表紙等_署用!$K$2</definedName>
    <definedName name="発注分類" localSheetId="11">場所表_安佐南_更新!$F$3:$H$3</definedName>
    <definedName name="発注分類" localSheetId="10">場所表_安佐南_新規!$H$3:$I$3</definedName>
    <definedName name="発注分類" localSheetId="12">場所表_安佐北_更新!$G$3:$K$3</definedName>
    <definedName name="発注分類" localSheetId="5">場所表_安佐北_新規!$G$3:$I$3</definedName>
    <definedName name="発注分類" localSheetId="9">場所表_広島東_更新!$G$3:$I$3</definedName>
    <definedName name="発注分類" localSheetId="4">場所表_広島東_新規!$G$3:$I$3</definedName>
    <definedName name="発注分類" localSheetId="8">場所表_更新!$F$3:$H$3</definedName>
    <definedName name="発注分類" localSheetId="7">場所表_新規!$G$3:$I$3</definedName>
    <definedName name="発注分類" localSheetId="13">場所表_廿日市_更新!$G$3:$J$3</definedName>
    <definedName name="発注分類" localSheetId="6">場所表_廿日市_新規!$G$3:$I$3</definedName>
    <definedName name="備考" localSheetId="11">場所表_安佐南_更新!$I$3</definedName>
    <definedName name="備考" localSheetId="10">場所表_安佐南_新規!$J$3</definedName>
    <definedName name="備考" localSheetId="12">場所表_安佐北_更新!$L$3</definedName>
    <definedName name="備考" localSheetId="5">場所表_安佐北_新規!$J$3</definedName>
    <definedName name="備考" localSheetId="9">場所表_広島東_更新!$J$3</definedName>
    <definedName name="備考" localSheetId="4">場所表_広島東_新規!$J$3</definedName>
    <definedName name="備考" localSheetId="8">場所表_更新!$I$3</definedName>
    <definedName name="備考" localSheetId="7">場所表_新規!$J$3</definedName>
    <definedName name="備考" localSheetId="13">場所表_廿日市_更新!$K$3</definedName>
    <definedName name="備考" localSheetId="6">場所表_廿日市_新規!$J$3</definedName>
    <definedName name="標示種別" localSheetId="11">場所表_安佐南_更新!$D$2</definedName>
    <definedName name="標示種別" localSheetId="10">場所表_安佐南_新規!$F$2</definedName>
    <definedName name="標示種別" localSheetId="12">場所表_安佐北_更新!$E$2</definedName>
    <definedName name="標示種別" localSheetId="5">場所表_安佐北_新規!$E$2</definedName>
    <definedName name="標示種別" localSheetId="9">場所表_広島東_更新!$E$2</definedName>
    <definedName name="標示種別" localSheetId="4">場所表_広島東_新規!$E$2</definedName>
    <definedName name="標示種別" localSheetId="8">場所表_更新!$D$2</definedName>
    <definedName name="標示種別" localSheetId="7">場所表_新規!$E$2</definedName>
    <definedName name="標示種別" localSheetId="13">場所表_廿日市_更新!$E$2</definedName>
    <definedName name="標示種別" localSheetId="6">場所表_廿日市_新規!$E$2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5" i="48" l="1"/>
  <c r="I84" i="48"/>
  <c r="I86" i="48" s="1"/>
  <c r="I83" i="48"/>
  <c r="I85" i="48" s="1"/>
  <c r="O81" i="48"/>
  <c r="D81" i="48"/>
  <c r="C81" i="48"/>
  <c r="B81" i="48"/>
  <c r="O80" i="48"/>
  <c r="D80" i="48"/>
  <c r="C80" i="48"/>
  <c r="B80" i="48"/>
  <c r="O79" i="48"/>
  <c r="D79" i="48"/>
  <c r="C79" i="48"/>
  <c r="B79" i="48"/>
  <c r="O78" i="48"/>
  <c r="D78" i="48"/>
  <c r="C78" i="48"/>
  <c r="B78" i="48"/>
  <c r="O77" i="48"/>
  <c r="D77" i="48"/>
  <c r="C77" i="48"/>
  <c r="B77" i="48"/>
  <c r="O76" i="48"/>
  <c r="D76" i="48"/>
  <c r="C76" i="48"/>
  <c r="B76" i="48"/>
  <c r="O75" i="48"/>
  <c r="D75" i="48"/>
  <c r="C75" i="48"/>
  <c r="B75" i="48"/>
  <c r="O74" i="48"/>
  <c r="D74" i="48"/>
  <c r="C74" i="48"/>
  <c r="B74" i="48"/>
  <c r="O73" i="48"/>
  <c r="D73" i="48"/>
  <c r="C73" i="48"/>
  <c r="B73" i="48"/>
  <c r="O72" i="48"/>
  <c r="D72" i="48"/>
  <c r="C72" i="48"/>
  <c r="B72" i="48"/>
  <c r="O71" i="48"/>
  <c r="D71" i="48"/>
  <c r="C71" i="48"/>
  <c r="B71" i="48"/>
  <c r="O70" i="48"/>
  <c r="D70" i="48"/>
  <c r="C70" i="48"/>
  <c r="B70" i="48"/>
  <c r="O69" i="48"/>
  <c r="D69" i="48"/>
  <c r="C69" i="48"/>
  <c r="B69" i="48"/>
  <c r="O68" i="48"/>
  <c r="D68" i="48"/>
  <c r="C68" i="48"/>
  <c r="B68" i="48"/>
  <c r="O67" i="48"/>
  <c r="D67" i="48"/>
  <c r="C67" i="48"/>
  <c r="B67" i="48"/>
  <c r="O66" i="48"/>
  <c r="D66" i="48"/>
  <c r="C66" i="48"/>
  <c r="B66" i="48"/>
  <c r="O65" i="48"/>
  <c r="D65" i="48"/>
  <c r="C65" i="48"/>
  <c r="B65" i="48"/>
  <c r="O64" i="48"/>
  <c r="D64" i="48"/>
  <c r="C64" i="48"/>
  <c r="B64" i="48"/>
  <c r="O63" i="48"/>
  <c r="D63" i="48"/>
  <c r="C63" i="48"/>
  <c r="B63" i="48"/>
  <c r="O62" i="48"/>
  <c r="D62" i="48"/>
  <c r="C62" i="48"/>
  <c r="B62" i="48"/>
  <c r="O61" i="48"/>
  <c r="D61" i="48"/>
  <c r="C61" i="48"/>
  <c r="B61" i="48"/>
  <c r="O60" i="48"/>
  <c r="D60" i="48"/>
  <c r="C60" i="48"/>
  <c r="B60" i="48"/>
  <c r="O59" i="48"/>
  <c r="D59" i="48"/>
  <c r="C59" i="48"/>
  <c r="B59" i="48"/>
  <c r="O58" i="48"/>
  <c r="D58" i="48"/>
  <c r="C58" i="48"/>
  <c r="B58" i="48"/>
  <c r="O57" i="48"/>
  <c r="D57" i="48"/>
  <c r="C57" i="48"/>
  <c r="B57" i="48"/>
  <c r="O56" i="48"/>
  <c r="D56" i="48"/>
  <c r="C56" i="48"/>
  <c r="B56" i="48"/>
  <c r="O55" i="48"/>
  <c r="D55" i="48"/>
  <c r="C55" i="48"/>
  <c r="B55" i="48"/>
  <c r="O54" i="48"/>
  <c r="D54" i="48"/>
  <c r="C54" i="48"/>
  <c r="B54" i="48"/>
  <c r="O53" i="48"/>
  <c r="D53" i="48"/>
  <c r="C53" i="48"/>
  <c r="B53" i="48"/>
  <c r="O52" i="48"/>
  <c r="D52" i="48"/>
  <c r="C52" i="48"/>
  <c r="B52" i="48"/>
  <c r="O51" i="48"/>
  <c r="D51" i="48"/>
  <c r="C51" i="48"/>
  <c r="B51" i="48"/>
  <c r="O50" i="48"/>
  <c r="D50" i="48"/>
  <c r="C50" i="48"/>
  <c r="B50" i="48"/>
  <c r="O49" i="48"/>
  <c r="D49" i="48"/>
  <c r="C49" i="48"/>
  <c r="B49" i="48"/>
  <c r="O48" i="48"/>
  <c r="D48" i="48"/>
  <c r="C48" i="48"/>
  <c r="B48" i="48"/>
  <c r="O47" i="48"/>
  <c r="D47" i="48"/>
  <c r="C47" i="48"/>
  <c r="B47" i="48"/>
  <c r="O46" i="48"/>
  <c r="D46" i="48"/>
  <c r="C46" i="48"/>
  <c r="B46" i="48"/>
  <c r="O45" i="48"/>
  <c r="D45" i="48"/>
  <c r="C45" i="48"/>
  <c r="B45" i="48"/>
  <c r="O44" i="48"/>
  <c r="D44" i="48"/>
  <c r="C44" i="48"/>
  <c r="B44" i="48"/>
  <c r="O43" i="48"/>
  <c r="D43" i="48"/>
  <c r="C43" i="48"/>
  <c r="B43" i="48"/>
  <c r="O42" i="48"/>
  <c r="D42" i="48"/>
  <c r="C42" i="48"/>
  <c r="B42" i="48"/>
  <c r="O41" i="48"/>
  <c r="D41" i="48"/>
  <c r="C41" i="48"/>
  <c r="B41" i="48"/>
  <c r="O40" i="48"/>
  <c r="D40" i="48"/>
  <c r="C40" i="48"/>
  <c r="B40" i="48"/>
  <c r="O39" i="48"/>
  <c r="D39" i="48"/>
  <c r="C39" i="48"/>
  <c r="B39" i="48"/>
  <c r="O38" i="48"/>
  <c r="D38" i="48"/>
  <c r="C38" i="48"/>
  <c r="B38" i="48"/>
  <c r="O37" i="48"/>
  <c r="D37" i="48"/>
  <c r="C37" i="48"/>
  <c r="B37" i="48"/>
  <c r="O36" i="48"/>
  <c r="D36" i="48"/>
  <c r="C36" i="48"/>
  <c r="B36" i="48"/>
  <c r="O35" i="48"/>
  <c r="D35" i="48"/>
  <c r="C35" i="48"/>
  <c r="B35" i="48"/>
  <c r="O34" i="48"/>
  <c r="D34" i="48"/>
  <c r="C34" i="48"/>
  <c r="B34" i="48"/>
  <c r="O33" i="48"/>
  <c r="D33" i="48"/>
  <c r="C33" i="48"/>
  <c r="B33" i="48"/>
  <c r="O32" i="48"/>
  <c r="D32" i="48"/>
  <c r="C32" i="48"/>
  <c r="B32" i="48"/>
  <c r="O31" i="48"/>
  <c r="D31" i="48"/>
  <c r="C31" i="48"/>
  <c r="B31" i="48"/>
  <c r="O30" i="48"/>
  <c r="D30" i="48"/>
  <c r="C30" i="48"/>
  <c r="B30" i="48"/>
  <c r="O29" i="48"/>
  <c r="D29" i="48"/>
  <c r="C29" i="48"/>
  <c r="B29" i="48"/>
  <c r="O28" i="48"/>
  <c r="D28" i="48"/>
  <c r="C28" i="48"/>
  <c r="B28" i="48"/>
  <c r="O27" i="48"/>
  <c r="D27" i="48"/>
  <c r="C27" i="48"/>
  <c r="B27" i="48"/>
  <c r="O26" i="48"/>
  <c r="D26" i="48"/>
  <c r="C26" i="48"/>
  <c r="B26" i="48"/>
  <c r="O25" i="48"/>
  <c r="D25" i="48"/>
  <c r="C25" i="48"/>
  <c r="B25" i="48"/>
  <c r="O24" i="48"/>
  <c r="D24" i="48"/>
  <c r="C24" i="48"/>
  <c r="B24" i="48"/>
  <c r="O23" i="48"/>
  <c r="D23" i="48"/>
  <c r="C23" i="48"/>
  <c r="B23" i="48"/>
  <c r="O22" i="48"/>
  <c r="D22" i="48"/>
  <c r="C22" i="48"/>
  <c r="B22" i="48"/>
  <c r="O21" i="48"/>
  <c r="D21" i="48"/>
  <c r="C21" i="48"/>
  <c r="B21" i="48"/>
  <c r="O20" i="48"/>
  <c r="D20" i="48"/>
  <c r="C20" i="48"/>
  <c r="B20" i="48"/>
  <c r="O19" i="48"/>
  <c r="D19" i="48"/>
  <c r="C19" i="48"/>
  <c r="B19" i="48"/>
  <c r="O18" i="48"/>
  <c r="D18" i="48"/>
  <c r="C18" i="48"/>
  <c r="B18" i="48"/>
  <c r="O17" i="48"/>
  <c r="D17" i="48"/>
  <c r="C17" i="48"/>
  <c r="B17" i="48"/>
  <c r="O16" i="48"/>
  <c r="D16" i="48"/>
  <c r="C16" i="48"/>
  <c r="B16" i="48"/>
  <c r="O15" i="48"/>
  <c r="D15" i="48"/>
  <c r="C15" i="48"/>
  <c r="B15" i="48"/>
  <c r="O14" i="48"/>
  <c r="D14" i="48"/>
  <c r="C14" i="48"/>
  <c r="B14" i="48"/>
  <c r="O13" i="48"/>
  <c r="D13" i="48"/>
  <c r="C13" i="48"/>
  <c r="B13" i="48"/>
  <c r="O12" i="48"/>
  <c r="D12" i="48"/>
  <c r="C12" i="48"/>
  <c r="B12" i="48"/>
  <c r="O11" i="48"/>
  <c r="D11" i="48"/>
  <c r="C11" i="48"/>
  <c r="B11" i="48"/>
  <c r="O10" i="48"/>
  <c r="D10" i="48"/>
  <c r="C10" i="48"/>
  <c r="B10" i="48"/>
  <c r="O9" i="48"/>
  <c r="D9" i="48"/>
  <c r="C9" i="48"/>
  <c r="B9" i="48"/>
  <c r="O8" i="48"/>
  <c r="D8" i="48"/>
  <c r="C8" i="48"/>
  <c r="B8" i="48"/>
  <c r="O7" i="48"/>
  <c r="D7" i="48"/>
  <c r="C7" i="48"/>
  <c r="B7" i="48"/>
  <c r="B85" i="48"/>
  <c r="J84" i="48"/>
  <c r="J86" i="48" s="1"/>
  <c r="H84" i="48"/>
  <c r="H86" i="48" s="1"/>
  <c r="G84" i="48"/>
  <c r="G86" i="48" s="1"/>
  <c r="J83" i="48"/>
  <c r="J85" i="48" s="1"/>
  <c r="H83" i="48"/>
  <c r="H85" i="48" s="1"/>
  <c r="G83" i="48"/>
  <c r="G85" i="48" s="1"/>
  <c r="B83" i="48"/>
  <c r="O82" i="48"/>
  <c r="D82" i="48"/>
  <c r="C82" i="48"/>
  <c r="B82" i="48"/>
  <c r="O6" i="48"/>
  <c r="D6" i="48"/>
  <c r="A6" i="48" s="1"/>
  <c r="C6" i="48"/>
  <c r="B6" i="48"/>
  <c r="O5" i="48"/>
  <c r="D5" i="48"/>
  <c r="C5" i="48"/>
  <c r="B5" i="48"/>
  <c r="I9" i="47"/>
  <c r="H9" i="47"/>
  <c r="G9" i="47"/>
  <c r="I8" i="47"/>
  <c r="H8" i="47"/>
  <c r="G8" i="47"/>
  <c r="A8" i="47"/>
  <c r="N7" i="47"/>
  <c r="D7" i="47"/>
  <c r="C7" i="47"/>
  <c r="A7" i="47"/>
  <c r="B7" i="47" s="1"/>
  <c r="N6" i="47"/>
  <c r="D6" i="47"/>
  <c r="C6" i="47"/>
  <c r="A6" i="47"/>
  <c r="B6" i="47" s="1"/>
  <c r="N5" i="47"/>
  <c r="D5" i="47"/>
  <c r="C5" i="47"/>
  <c r="B5" i="47"/>
  <c r="A5" i="47"/>
  <c r="E74" i="46"/>
  <c r="J73" i="46"/>
  <c r="J75" i="46" s="1"/>
  <c r="I73" i="46"/>
  <c r="I75" i="46" s="1"/>
  <c r="J72" i="46"/>
  <c r="J74" i="46" s="1"/>
  <c r="I72" i="46"/>
  <c r="I74" i="46" s="1"/>
  <c r="P70" i="46"/>
  <c r="D70" i="46"/>
  <c r="C70" i="46"/>
  <c r="B70" i="46"/>
  <c r="P69" i="46"/>
  <c r="D69" i="46"/>
  <c r="C69" i="46"/>
  <c r="B69" i="46"/>
  <c r="P68" i="46"/>
  <c r="D68" i="46"/>
  <c r="C68" i="46"/>
  <c r="B68" i="46"/>
  <c r="P67" i="46"/>
  <c r="D67" i="46"/>
  <c r="C67" i="46"/>
  <c r="B67" i="46"/>
  <c r="P66" i="46"/>
  <c r="D66" i="46"/>
  <c r="C66" i="46"/>
  <c r="B66" i="46"/>
  <c r="P65" i="46"/>
  <c r="D65" i="46"/>
  <c r="C65" i="46"/>
  <c r="B65" i="46"/>
  <c r="P64" i="46"/>
  <c r="D64" i="46"/>
  <c r="C64" i="46"/>
  <c r="B64" i="46"/>
  <c r="P63" i="46"/>
  <c r="D63" i="46"/>
  <c r="C63" i="46"/>
  <c r="B63" i="46"/>
  <c r="P62" i="46"/>
  <c r="D62" i="46"/>
  <c r="C62" i="46"/>
  <c r="B62" i="46"/>
  <c r="P61" i="46"/>
  <c r="D61" i="46"/>
  <c r="C61" i="46"/>
  <c r="B61" i="46"/>
  <c r="P60" i="46"/>
  <c r="D60" i="46"/>
  <c r="C60" i="46"/>
  <c r="B60" i="46"/>
  <c r="P59" i="46"/>
  <c r="D59" i="46"/>
  <c r="C59" i="46"/>
  <c r="B59" i="46"/>
  <c r="P58" i="46"/>
  <c r="D58" i="46"/>
  <c r="C58" i="46"/>
  <c r="B58" i="46"/>
  <c r="P57" i="46"/>
  <c r="D57" i="46"/>
  <c r="C57" i="46"/>
  <c r="B57" i="46"/>
  <c r="P56" i="46"/>
  <c r="D56" i="46"/>
  <c r="C56" i="46"/>
  <c r="B56" i="46"/>
  <c r="P55" i="46"/>
  <c r="D55" i="46"/>
  <c r="C55" i="46"/>
  <c r="B55" i="46"/>
  <c r="P54" i="46"/>
  <c r="D54" i="46"/>
  <c r="C54" i="46"/>
  <c r="B54" i="46"/>
  <c r="P53" i="46"/>
  <c r="D53" i="46"/>
  <c r="C53" i="46"/>
  <c r="B53" i="46"/>
  <c r="P52" i="46"/>
  <c r="D52" i="46"/>
  <c r="C52" i="46"/>
  <c r="B52" i="46"/>
  <c r="P51" i="46"/>
  <c r="D51" i="46"/>
  <c r="C51" i="46"/>
  <c r="B51" i="46"/>
  <c r="P50" i="46"/>
  <c r="D50" i="46"/>
  <c r="C50" i="46"/>
  <c r="B50" i="46"/>
  <c r="P49" i="46"/>
  <c r="D49" i="46"/>
  <c r="C49" i="46"/>
  <c r="B49" i="46"/>
  <c r="P48" i="46"/>
  <c r="D48" i="46"/>
  <c r="C48" i="46"/>
  <c r="B48" i="46"/>
  <c r="P47" i="46"/>
  <c r="D47" i="46"/>
  <c r="C47" i="46"/>
  <c r="B47" i="46"/>
  <c r="P46" i="46"/>
  <c r="D46" i="46"/>
  <c r="C46" i="46"/>
  <c r="B46" i="46"/>
  <c r="P45" i="46"/>
  <c r="D45" i="46"/>
  <c r="C45" i="46"/>
  <c r="B45" i="46"/>
  <c r="P44" i="46"/>
  <c r="D44" i="46"/>
  <c r="C44" i="46"/>
  <c r="B44" i="46"/>
  <c r="P43" i="46"/>
  <c r="D43" i="46"/>
  <c r="C43" i="46"/>
  <c r="B43" i="46"/>
  <c r="P42" i="46"/>
  <c r="D42" i="46"/>
  <c r="C42" i="46"/>
  <c r="B42" i="46"/>
  <c r="P41" i="46"/>
  <c r="D41" i="46"/>
  <c r="C41" i="46"/>
  <c r="B41" i="46"/>
  <c r="P40" i="46"/>
  <c r="D40" i="46"/>
  <c r="C40" i="46"/>
  <c r="B40" i="46"/>
  <c r="P39" i="46"/>
  <c r="D39" i="46"/>
  <c r="C39" i="46"/>
  <c r="B39" i="46"/>
  <c r="P38" i="46"/>
  <c r="D38" i="46"/>
  <c r="C38" i="46"/>
  <c r="B38" i="46"/>
  <c r="P37" i="46"/>
  <c r="D37" i="46"/>
  <c r="C37" i="46"/>
  <c r="B37" i="46"/>
  <c r="P36" i="46"/>
  <c r="D36" i="46"/>
  <c r="C36" i="46"/>
  <c r="B36" i="46"/>
  <c r="P35" i="46"/>
  <c r="D35" i="46"/>
  <c r="C35" i="46"/>
  <c r="B35" i="46"/>
  <c r="P34" i="46"/>
  <c r="D34" i="46"/>
  <c r="C34" i="46"/>
  <c r="B34" i="46"/>
  <c r="P33" i="46"/>
  <c r="D33" i="46"/>
  <c r="C33" i="46"/>
  <c r="B33" i="46"/>
  <c r="P32" i="46"/>
  <c r="D32" i="46"/>
  <c r="C32" i="46"/>
  <c r="B32" i="46"/>
  <c r="P31" i="46"/>
  <c r="D31" i="46"/>
  <c r="C31" i="46"/>
  <c r="B31" i="46"/>
  <c r="P30" i="46"/>
  <c r="D30" i="46"/>
  <c r="C30" i="46"/>
  <c r="B30" i="46"/>
  <c r="P29" i="46"/>
  <c r="D29" i="46"/>
  <c r="C29" i="46"/>
  <c r="B29" i="46"/>
  <c r="P28" i="46"/>
  <c r="D28" i="46"/>
  <c r="C28" i="46"/>
  <c r="B28" i="46"/>
  <c r="P27" i="46"/>
  <c r="D27" i="46"/>
  <c r="C27" i="46"/>
  <c r="B27" i="46"/>
  <c r="P26" i="46"/>
  <c r="D26" i="46"/>
  <c r="C26" i="46"/>
  <c r="B26" i="46"/>
  <c r="P25" i="46"/>
  <c r="D25" i="46"/>
  <c r="C25" i="46"/>
  <c r="B25" i="46"/>
  <c r="P24" i="46"/>
  <c r="D24" i="46"/>
  <c r="C24" i="46"/>
  <c r="B24" i="46"/>
  <c r="P23" i="46"/>
  <c r="D23" i="46"/>
  <c r="C23" i="46"/>
  <c r="B23" i="46"/>
  <c r="P22" i="46"/>
  <c r="D22" i="46"/>
  <c r="C22" i="46"/>
  <c r="B22" i="46"/>
  <c r="P21" i="46"/>
  <c r="D21" i="46"/>
  <c r="C21" i="46"/>
  <c r="B21" i="46"/>
  <c r="P20" i="46"/>
  <c r="D20" i="46"/>
  <c r="C20" i="46"/>
  <c r="B20" i="46"/>
  <c r="P19" i="46"/>
  <c r="D19" i="46"/>
  <c r="C19" i="46"/>
  <c r="B19" i="46"/>
  <c r="P18" i="46"/>
  <c r="D18" i="46"/>
  <c r="C18" i="46"/>
  <c r="B18" i="46"/>
  <c r="P17" i="46"/>
  <c r="D17" i="46"/>
  <c r="C17" i="46"/>
  <c r="B17" i="46"/>
  <c r="P16" i="46"/>
  <c r="D16" i="46"/>
  <c r="C16" i="46"/>
  <c r="B16" i="46"/>
  <c r="P15" i="46"/>
  <c r="D15" i="46"/>
  <c r="C15" i="46"/>
  <c r="B15" i="46"/>
  <c r="P14" i="46"/>
  <c r="D14" i="46"/>
  <c r="C14" i="46"/>
  <c r="B14" i="46"/>
  <c r="P13" i="46"/>
  <c r="D13" i="46"/>
  <c r="C13" i="46"/>
  <c r="B13" i="46"/>
  <c r="P12" i="46"/>
  <c r="D12" i="46"/>
  <c r="C12" i="46"/>
  <c r="B12" i="46"/>
  <c r="P11" i="46"/>
  <c r="D11" i="46"/>
  <c r="C11" i="46"/>
  <c r="B11" i="46"/>
  <c r="P10" i="46"/>
  <c r="D10" i="46"/>
  <c r="C10" i="46"/>
  <c r="B10" i="46"/>
  <c r="P9" i="46"/>
  <c r="D9" i="46"/>
  <c r="C9" i="46"/>
  <c r="B9" i="46"/>
  <c r="P8" i="46"/>
  <c r="D8" i="46"/>
  <c r="C8" i="46"/>
  <c r="B8" i="46"/>
  <c r="P7" i="46"/>
  <c r="D7" i="46"/>
  <c r="C7" i="46"/>
  <c r="B7" i="46"/>
  <c r="B74" i="46"/>
  <c r="K73" i="46"/>
  <c r="K75" i="46" s="1"/>
  <c r="H73" i="46"/>
  <c r="H75" i="46" s="1"/>
  <c r="G73" i="46"/>
  <c r="G75" i="46" s="1"/>
  <c r="K72" i="46"/>
  <c r="K74" i="46" s="1"/>
  <c r="H72" i="46"/>
  <c r="H74" i="46" s="1"/>
  <c r="G72" i="46"/>
  <c r="G74" i="46" s="1"/>
  <c r="B72" i="46"/>
  <c r="P71" i="46"/>
  <c r="D71" i="46"/>
  <c r="C71" i="46"/>
  <c r="B71" i="46"/>
  <c r="P6" i="46"/>
  <c r="D6" i="46"/>
  <c r="A6" i="46" s="1"/>
  <c r="C6" i="46"/>
  <c r="B6" i="46"/>
  <c r="P5" i="46"/>
  <c r="D5" i="46"/>
  <c r="C5" i="46"/>
  <c r="B5" i="46"/>
  <c r="I9" i="45"/>
  <c r="H9" i="45"/>
  <c r="G9" i="45"/>
  <c r="I8" i="45"/>
  <c r="H8" i="45"/>
  <c r="G8" i="45"/>
  <c r="A8" i="45"/>
  <c r="N7" i="45"/>
  <c r="D7" i="45"/>
  <c r="C7" i="45"/>
  <c r="A7" i="45"/>
  <c r="B7" i="45" s="1"/>
  <c r="N6" i="45"/>
  <c r="D6" i="45"/>
  <c r="C6" i="45"/>
  <c r="A6" i="45"/>
  <c r="B6" i="45" s="1"/>
  <c r="N5" i="45"/>
  <c r="D5" i="45"/>
  <c r="C5" i="45"/>
  <c r="A5" i="45"/>
  <c r="B5" i="45" s="1"/>
  <c r="D10" i="44"/>
  <c r="A10" i="44"/>
  <c r="H9" i="44"/>
  <c r="G9" i="44"/>
  <c r="F9" i="44"/>
  <c r="H8" i="44"/>
  <c r="G8" i="44"/>
  <c r="F8" i="44"/>
  <c r="A8" i="44"/>
  <c r="M7" i="44"/>
  <c r="C7" i="44"/>
  <c r="B7" i="44"/>
  <c r="A7" i="44"/>
  <c r="M6" i="44"/>
  <c r="C6" i="44"/>
  <c r="B6" i="44"/>
  <c r="A6" i="44"/>
  <c r="M5" i="44"/>
  <c r="C5" i="44"/>
  <c r="B5" i="44"/>
  <c r="A5" i="44"/>
  <c r="I8" i="43"/>
  <c r="H8" i="43"/>
  <c r="I7" i="43"/>
  <c r="H7" i="43"/>
  <c r="B7" i="43"/>
  <c r="N6" i="43"/>
  <c r="E6" i="43"/>
  <c r="D6" i="43"/>
  <c r="B6" i="43"/>
  <c r="C6" i="43" s="1"/>
  <c r="N5" i="43"/>
  <c r="E5" i="43"/>
  <c r="D5" i="43"/>
  <c r="B5" i="43"/>
  <c r="C5" i="43" s="1"/>
  <c r="E16" i="42"/>
  <c r="N12" i="42"/>
  <c r="D12" i="42"/>
  <c r="C12" i="42"/>
  <c r="B12" i="42"/>
  <c r="N11" i="42"/>
  <c r="D11" i="42"/>
  <c r="C11" i="42"/>
  <c r="B11" i="42"/>
  <c r="N10" i="42"/>
  <c r="D10" i="42"/>
  <c r="C10" i="42"/>
  <c r="B10" i="42"/>
  <c r="N9" i="42"/>
  <c r="D9" i="42"/>
  <c r="C9" i="42"/>
  <c r="B9" i="42"/>
  <c r="N8" i="42"/>
  <c r="D8" i="42"/>
  <c r="C8" i="42"/>
  <c r="B8" i="42"/>
  <c r="N7" i="42"/>
  <c r="D7" i="42"/>
  <c r="C7" i="42"/>
  <c r="B7" i="42"/>
  <c r="B16" i="42"/>
  <c r="I15" i="42"/>
  <c r="I17" i="42" s="1"/>
  <c r="H15" i="42"/>
  <c r="H17" i="42" s="1"/>
  <c r="G15" i="42"/>
  <c r="G17" i="42" s="1"/>
  <c r="I14" i="42"/>
  <c r="I16" i="42" s="1"/>
  <c r="H14" i="42"/>
  <c r="H16" i="42" s="1"/>
  <c r="G14" i="42"/>
  <c r="G16" i="42" s="1"/>
  <c r="B14" i="42"/>
  <c r="N13" i="42"/>
  <c r="D13" i="42"/>
  <c r="C13" i="42"/>
  <c r="B13" i="42"/>
  <c r="N6" i="42"/>
  <c r="D6" i="42"/>
  <c r="A6" i="42" s="1"/>
  <c r="C6" i="42"/>
  <c r="B6" i="42"/>
  <c r="N5" i="42"/>
  <c r="D5" i="42"/>
  <c r="C5" i="42"/>
  <c r="B5" i="42"/>
  <c r="I9" i="41"/>
  <c r="H9" i="41"/>
  <c r="G9" i="41"/>
  <c r="I8" i="41"/>
  <c r="H8" i="41"/>
  <c r="G8" i="41"/>
  <c r="A8" i="41"/>
  <c r="N7" i="41"/>
  <c r="D7" i="41"/>
  <c r="C7" i="41"/>
  <c r="A7" i="41"/>
  <c r="B7" i="41" s="1"/>
  <c r="N6" i="41"/>
  <c r="D6" i="41"/>
  <c r="C6" i="41"/>
  <c r="A6" i="41"/>
  <c r="B6" i="41" s="1"/>
  <c r="N5" i="41"/>
  <c r="D5" i="41"/>
  <c r="C5" i="41"/>
  <c r="A5" i="41"/>
  <c r="B5" i="41" s="1"/>
  <c r="BQ13" i="39"/>
  <c r="BP13" i="39"/>
  <c r="BQ12" i="39"/>
  <c r="BP12" i="39"/>
  <c r="BQ11" i="39"/>
  <c r="BP11" i="39"/>
  <c r="I10" i="40"/>
  <c r="I9" i="40"/>
  <c r="I8" i="40"/>
  <c r="G2" i="34"/>
  <c r="H2" i="15" s="1"/>
  <c r="M6" i="38"/>
  <c r="M7" i="38"/>
  <c r="M5" i="38"/>
  <c r="N6" i="37"/>
  <c r="N7" i="37"/>
  <c r="N5" i="37"/>
  <c r="I7" i="40"/>
  <c r="BO15" i="39"/>
  <c r="BQ10" i="39"/>
  <c r="BQ14" i="39"/>
  <c r="BQ9" i="39"/>
  <c r="BP9" i="39"/>
  <c r="BP10" i="39"/>
  <c r="BP14" i="39"/>
  <c r="S15" i="39"/>
  <c r="R15" i="39"/>
  <c r="B7" i="38"/>
  <c r="B6" i="38"/>
  <c r="C7" i="37"/>
  <c r="C6" i="37"/>
  <c r="C7" i="38"/>
  <c r="C6" i="38"/>
  <c r="D6" i="37"/>
  <c r="D7" i="37"/>
  <c r="A7" i="37"/>
  <c r="B7" i="37" s="1"/>
  <c r="A6" i="37"/>
  <c r="B6" i="37" s="1"/>
  <c r="D10" i="38"/>
  <c r="C5" i="38"/>
  <c r="B5" i="38"/>
  <c r="A5" i="38"/>
  <c r="A7" i="38"/>
  <c r="D5" i="37"/>
  <c r="C5" i="37"/>
  <c r="A5" i="37"/>
  <c r="B5" i="37" s="1"/>
  <c r="G8" i="38"/>
  <c r="H8" i="38"/>
  <c r="F8" i="38"/>
  <c r="F10" i="38" s="1"/>
  <c r="H8" i="37"/>
  <c r="G10" i="38" s="1"/>
  <c r="I8" i="37"/>
  <c r="H10" i="38" s="1"/>
  <c r="G8" i="37"/>
  <c r="A6" i="38"/>
  <c r="H1" i="34"/>
  <c r="H2" i="40" s="1"/>
  <c r="H16" i="40"/>
  <c r="C22" i="15"/>
  <c r="G15" i="39"/>
  <c r="I15" i="39"/>
  <c r="BQ15" i="39" s="1"/>
  <c r="K15" i="39"/>
  <c r="M15" i="39"/>
  <c r="O15" i="39"/>
  <c r="AC15" i="39"/>
  <c r="AG15" i="39"/>
  <c r="AI15" i="39"/>
  <c r="U15" i="39"/>
  <c r="W15" i="39"/>
  <c r="Y15" i="39"/>
  <c r="AM15" i="39"/>
  <c r="AE15" i="39"/>
  <c r="AK15" i="39"/>
  <c r="BM15" i="39"/>
  <c r="Q15" i="39"/>
  <c r="BG15" i="39"/>
  <c r="AA15" i="39"/>
  <c r="AU15" i="39"/>
  <c r="AW15" i="39"/>
  <c r="AY15" i="39"/>
  <c r="AQ15" i="39"/>
  <c r="AO15" i="39"/>
  <c r="AS15" i="39"/>
  <c r="BA15" i="39"/>
  <c r="BE15" i="39"/>
  <c r="BC15" i="39"/>
  <c r="BI15" i="39"/>
  <c r="BK15" i="39"/>
  <c r="F15" i="39"/>
  <c r="H15" i="39"/>
  <c r="J15" i="39"/>
  <c r="L15" i="39"/>
  <c r="N15" i="39"/>
  <c r="AB15" i="39"/>
  <c r="AF15" i="39"/>
  <c r="AH15" i="39"/>
  <c r="T15" i="39"/>
  <c r="V15" i="39"/>
  <c r="X15" i="39"/>
  <c r="AL15" i="39"/>
  <c r="AD15" i="39"/>
  <c r="AJ15" i="39"/>
  <c r="BL15" i="39"/>
  <c r="P15" i="39"/>
  <c r="BF15" i="39"/>
  <c r="Z15" i="39"/>
  <c r="AT15" i="39"/>
  <c r="AV15" i="39"/>
  <c r="AX15" i="39"/>
  <c r="AP15" i="39"/>
  <c r="AN15" i="39"/>
  <c r="AR15" i="39"/>
  <c r="AZ15" i="39"/>
  <c r="BD15" i="39"/>
  <c r="BB15" i="39"/>
  <c r="BH15" i="39"/>
  <c r="BJ15" i="39"/>
  <c r="BN15" i="39"/>
  <c r="G9" i="38"/>
  <c r="H9" i="38"/>
  <c r="H11" i="38" s="1"/>
  <c r="A10" i="38"/>
  <c r="H9" i="37"/>
  <c r="G11" i="38"/>
  <c r="F9" i="38"/>
  <c r="A8" i="38"/>
  <c r="I9" i="37"/>
  <c r="G9" i="37"/>
  <c r="F11" i="38" s="1"/>
  <c r="A8" i="37"/>
  <c r="C40" i="15"/>
  <c r="C37" i="15"/>
  <c r="C33" i="15"/>
  <c r="A62" i="15"/>
  <c r="A60" i="15"/>
  <c r="A58" i="15"/>
  <c r="C28" i="15"/>
  <c r="K53" i="34"/>
  <c r="K43" i="34"/>
  <c r="K56" i="34"/>
  <c r="K45" i="34"/>
  <c r="K40" i="34"/>
  <c r="K37" i="34"/>
  <c r="K50" i="34"/>
  <c r="K41" i="34"/>
  <c r="K48" i="34"/>
  <c r="K35" i="34"/>
  <c r="K57" i="34"/>
  <c r="K34" i="34"/>
  <c r="K58" i="34"/>
  <c r="K33" i="34"/>
  <c r="K52" i="34"/>
  <c r="K32" i="34"/>
  <c r="K44" i="34"/>
  <c r="K51" i="34"/>
  <c r="K42" i="34"/>
  <c r="K39" i="34"/>
  <c r="K38" i="34"/>
  <c r="K59" i="34"/>
  <c r="K47" i="34"/>
  <c r="K49" i="34"/>
  <c r="K55" i="34"/>
  <c r="K54" i="34"/>
  <c r="K31" i="34"/>
  <c r="K36" i="34"/>
  <c r="K46" i="34"/>
  <c r="H11" i="44" l="1"/>
  <c r="F10" i="44"/>
  <c r="G10" i="44"/>
  <c r="H10" i="44"/>
  <c r="F11" i="44"/>
  <c r="BP15" i="39"/>
  <c r="A6" i="43"/>
  <c r="G11" i="44"/>
  <c r="A7" i="48"/>
  <c r="A8" i="48" s="1"/>
  <c r="A9" i="48" s="1"/>
  <c r="A10" i="48" s="1"/>
  <c r="A11" i="48" s="1"/>
  <c r="A12" i="48" s="1"/>
  <c r="A13" i="48" s="1"/>
  <c r="A14" i="48" s="1"/>
  <c r="A15" i="48" s="1"/>
  <c r="A16" i="48" s="1"/>
  <c r="A17" i="48" s="1"/>
  <c r="A18" i="48" s="1"/>
  <c r="A19" i="48" s="1"/>
  <c r="A20" i="48" s="1"/>
  <c r="A21" i="48" s="1"/>
  <c r="A22" i="48" s="1"/>
  <c r="A23" i="48" s="1"/>
  <c r="A24" i="48" s="1"/>
  <c r="A25" i="48" s="1"/>
  <c r="A26" i="48" s="1"/>
  <c r="A27" i="48" s="1"/>
  <c r="A28" i="48" s="1"/>
  <c r="A29" i="48" s="1"/>
  <c r="A30" i="48" s="1"/>
  <c r="A31" i="48" s="1"/>
  <c r="A32" i="48" s="1"/>
  <c r="A33" i="48" s="1"/>
  <c r="A34" i="48" s="1"/>
  <c r="A35" i="48" s="1"/>
  <c r="A36" i="48" s="1"/>
  <c r="A37" i="48" s="1"/>
  <c r="A38" i="48" s="1"/>
  <c r="A39" i="48" s="1"/>
  <c r="A40" i="48" s="1"/>
  <c r="A41" i="48" s="1"/>
  <c r="A42" i="48" s="1"/>
  <c r="A43" i="48" s="1"/>
  <c r="A44" i="48" s="1"/>
  <c r="A45" i="48" s="1"/>
  <c r="A46" i="48" s="1"/>
  <c r="A47" i="48" s="1"/>
  <c r="A48" i="48" s="1"/>
  <c r="A49" i="48" s="1"/>
  <c r="A50" i="48" s="1"/>
  <c r="A51" i="48" s="1"/>
  <c r="A52" i="48" s="1"/>
  <c r="A53" i="48" s="1"/>
  <c r="A54" i="48" s="1"/>
  <c r="A55" i="48" s="1"/>
  <c r="A56" i="48" s="1"/>
  <c r="A57" i="48" s="1"/>
  <c r="A58" i="48" s="1"/>
  <c r="A59" i="48" s="1"/>
  <c r="A60" i="48" s="1"/>
  <c r="A61" i="48" s="1"/>
  <c r="A62" i="48" s="1"/>
  <c r="A63" i="48" s="1"/>
  <c r="A64" i="48" s="1"/>
  <c r="A65" i="48" s="1"/>
  <c r="A66" i="48" s="1"/>
  <c r="A67" i="48" s="1"/>
  <c r="A68" i="48" s="1"/>
  <c r="A69" i="48" s="1"/>
  <c r="A70" i="48" s="1"/>
  <c r="A71" i="48" s="1"/>
  <c r="A72" i="48" s="1"/>
  <c r="A73" i="48" s="1"/>
  <c r="A74" i="48" s="1"/>
  <c r="A75" i="48" s="1"/>
  <c r="A76" i="48" s="1"/>
  <c r="A77" i="48" s="1"/>
  <c r="A78" i="48" s="1"/>
  <c r="A79" i="48" s="1"/>
  <c r="A80" i="48" s="1"/>
  <c r="A81" i="48" s="1"/>
  <c r="A82" i="48" s="1"/>
  <c r="A7" i="46"/>
  <c r="A8" i="46" s="1"/>
  <c r="A9" i="46" s="1"/>
  <c r="A10" i="46" s="1"/>
  <c r="A11" i="46" s="1"/>
  <c r="A12" i="46" s="1"/>
  <c r="A13" i="46" s="1"/>
  <c r="A14" i="46" s="1"/>
  <c r="A15" i="46" s="1"/>
  <c r="A16" i="46" s="1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A35" i="46" s="1"/>
  <c r="A36" i="46" s="1"/>
  <c r="A37" i="46" s="1"/>
  <c r="A38" i="46" s="1"/>
  <c r="A39" i="46" s="1"/>
  <c r="A40" i="46" s="1"/>
  <c r="A41" i="46" s="1"/>
  <c r="A42" i="46" s="1"/>
  <c r="A43" i="46" s="1"/>
  <c r="A44" i="46" s="1"/>
  <c r="A45" i="46" s="1"/>
  <c r="A46" i="46" s="1"/>
  <c r="A47" i="46" s="1"/>
  <c r="A48" i="46" s="1"/>
  <c r="A49" i="46" s="1"/>
  <c r="A50" i="46" s="1"/>
  <c r="A51" i="46" s="1"/>
  <c r="A52" i="46" s="1"/>
  <c r="A53" i="46" s="1"/>
  <c r="A54" i="46" s="1"/>
  <c r="A55" i="46" s="1"/>
  <c r="A56" i="46" s="1"/>
  <c r="A57" i="46" s="1"/>
  <c r="A58" i="46" s="1"/>
  <c r="A59" i="46" s="1"/>
  <c r="A60" i="46" s="1"/>
  <c r="A61" i="46" s="1"/>
  <c r="A62" i="46" s="1"/>
  <c r="A63" i="46" s="1"/>
  <c r="A64" i="46" s="1"/>
  <c r="A65" i="46" s="1"/>
  <c r="A66" i="46" s="1"/>
  <c r="A67" i="46" s="1"/>
  <c r="A68" i="46" s="1"/>
  <c r="A69" i="46" s="1"/>
  <c r="A70" i="46" s="1"/>
  <c r="A71" i="46" s="1"/>
  <c r="A7" i="42"/>
  <c r="A8" i="42" s="1"/>
  <c r="A9" i="42" s="1"/>
  <c r="A10" i="42" s="1"/>
  <c r="A11" i="42" s="1"/>
  <c r="A12" i="42" s="1"/>
  <c r="A13" i="42" s="1"/>
  <c r="I17" i="40"/>
  <c r="C1" i="48"/>
  <c r="C1" i="47"/>
  <c r="C1" i="45"/>
  <c r="C1" i="46"/>
  <c r="B1" i="44"/>
  <c r="D1" i="43"/>
  <c r="C1" i="42"/>
  <c r="C1" i="41"/>
  <c r="H12" i="40"/>
  <c r="I12" i="40"/>
  <c r="H17" i="40"/>
  <c r="BQ2" i="39"/>
  <c r="B1" i="38"/>
  <c r="I1" i="15"/>
  <c r="BB7" i="39"/>
  <c r="F7" i="39"/>
  <c r="R7" i="39"/>
  <c r="V7" i="39"/>
  <c r="X7" i="39"/>
  <c r="J7" i="39"/>
  <c r="T7" i="39"/>
  <c r="AV7" i="39"/>
  <c r="AN7" i="39"/>
  <c r="AB7" i="39"/>
  <c r="BF7" i="39"/>
  <c r="AX7" i="39"/>
  <c r="AL7" i="39"/>
  <c r="AJ7" i="39"/>
  <c r="BN7" i="39"/>
  <c r="BL7" i="39"/>
  <c r="P7" i="39"/>
  <c r="N7" i="39"/>
  <c r="K30" i="34"/>
  <c r="G30" i="34" s="1"/>
  <c r="H30" i="15" s="1"/>
  <c r="AH7" i="39"/>
  <c r="AT7" i="39"/>
  <c r="H7" i="39"/>
  <c r="AF7" i="39"/>
  <c r="AZ7" i="39"/>
  <c r="BH7" i="39"/>
  <c r="BD7" i="39"/>
  <c r="Z7" i="39"/>
  <c r="AR7" i="39"/>
  <c r="AD7" i="39"/>
  <c r="AP7" i="39"/>
  <c r="L7" i="39"/>
  <c r="BJ7" i="39"/>
  <c r="C1" i="37"/>
  <c r="BP7" i="39" l="1"/>
  <c r="H18" i="40" l="1"/>
  <c r="H19" i="40" s="1"/>
  <c r="H20" i="40" l="1"/>
  <c r="H21" i="40" s="1"/>
  <c r="H22" i="40" l="1"/>
  <c r="H23" i="40" s="1"/>
  <c r="B68" i="34" s="1"/>
  <c r="B68" i="15" s="1"/>
</calcChain>
</file>

<file path=xl/sharedStrings.xml><?xml version="1.0" encoding="utf-8"?>
<sst xmlns="http://schemas.openxmlformats.org/spreadsheetml/2006/main" count="1201" uniqueCount="471">
  <si>
    <t>本部長</t>
    <rPh sb="0" eb="3">
      <t>ホンブチョウ</t>
    </rPh>
    <phoneticPr fontId="2"/>
  </si>
  <si>
    <t>主務部長</t>
    <rPh sb="0" eb="2">
      <t>シュム</t>
    </rPh>
    <rPh sb="2" eb="4">
      <t>ブチョウ</t>
    </rPh>
    <phoneticPr fontId="2"/>
  </si>
  <si>
    <t>主務課長</t>
    <rPh sb="0" eb="2">
      <t>シュム</t>
    </rPh>
    <rPh sb="2" eb="4">
      <t>カチョウ</t>
    </rPh>
    <phoneticPr fontId="2"/>
  </si>
  <si>
    <t>課長補佐</t>
    <rPh sb="0" eb="2">
      <t>カチョウ</t>
    </rPh>
    <rPh sb="2" eb="4">
      <t>ホサ</t>
    </rPh>
    <phoneticPr fontId="2"/>
  </si>
  <si>
    <t>係　長</t>
    <rPh sb="0" eb="1">
      <t>カカリ</t>
    </rPh>
    <rPh sb="2" eb="3">
      <t>チョウ</t>
    </rPh>
    <phoneticPr fontId="2"/>
  </si>
  <si>
    <t>工　事　設　計　書</t>
    <rPh sb="0" eb="1">
      <t>コウ</t>
    </rPh>
    <rPh sb="2" eb="3">
      <t>コト</t>
    </rPh>
    <rPh sb="4" eb="5">
      <t>セツ</t>
    </rPh>
    <rPh sb="6" eb="7">
      <t>ケイ</t>
    </rPh>
    <rPh sb="8" eb="9">
      <t>ショ</t>
    </rPh>
    <phoneticPr fontId="2"/>
  </si>
  <si>
    <t>工事名称</t>
    <rPh sb="0" eb="2">
      <t>コウジ</t>
    </rPh>
    <rPh sb="2" eb="4">
      <t>メイショウ</t>
    </rPh>
    <phoneticPr fontId="2"/>
  </si>
  <si>
    <t>工事場所</t>
    <rPh sb="0" eb="2">
      <t>コウジ</t>
    </rPh>
    <rPh sb="2" eb="4">
      <t>バショ</t>
    </rPh>
    <phoneticPr fontId="2"/>
  </si>
  <si>
    <t>広 島 県 警 察 本 部</t>
    <rPh sb="0" eb="1">
      <t>ヒロ</t>
    </rPh>
    <rPh sb="2" eb="3">
      <t>シマ</t>
    </rPh>
    <rPh sb="4" eb="5">
      <t>ケン</t>
    </rPh>
    <rPh sb="6" eb="7">
      <t>イマシ</t>
    </rPh>
    <rPh sb="8" eb="9">
      <t>サツ</t>
    </rPh>
    <rPh sb="10" eb="11">
      <t>ホン</t>
    </rPh>
    <rPh sb="12" eb="13">
      <t>ブ</t>
    </rPh>
    <phoneticPr fontId="2"/>
  </si>
  <si>
    <t>記</t>
    <rPh sb="0" eb="1">
      <t>キ</t>
    </rPh>
    <phoneticPr fontId="2"/>
  </si>
  <si>
    <t>１　工事場所</t>
    <rPh sb="2" eb="4">
      <t>コウジ</t>
    </rPh>
    <rPh sb="4" eb="6">
      <t>バショ</t>
    </rPh>
    <phoneticPr fontId="2"/>
  </si>
  <si>
    <t>２　工事費</t>
    <rPh sb="2" eb="4">
      <t>コウジ</t>
    </rPh>
    <rPh sb="4" eb="5">
      <t>ヒ</t>
    </rPh>
    <phoneticPr fontId="2"/>
  </si>
  <si>
    <t>工事期間</t>
    <rPh sb="0" eb="2">
      <t>コウジ</t>
    </rPh>
    <rPh sb="2" eb="4">
      <t>キカン</t>
    </rPh>
    <phoneticPr fontId="2"/>
  </si>
  <si>
    <t>検 査 員</t>
    <rPh sb="0" eb="1">
      <t>ケン</t>
    </rPh>
    <rPh sb="2" eb="3">
      <t>サ</t>
    </rPh>
    <rPh sb="4" eb="5">
      <t>イン</t>
    </rPh>
    <phoneticPr fontId="2"/>
  </si>
  <si>
    <t>　○　工事種別</t>
    <rPh sb="3" eb="5">
      <t>コウジ</t>
    </rPh>
    <rPh sb="5" eb="7">
      <t>シュベツ</t>
    </rPh>
    <phoneticPr fontId="2"/>
  </si>
  <si>
    <t>工事番号</t>
    <rPh sb="0" eb="2">
      <t>コウジ</t>
    </rPh>
    <rPh sb="2" eb="4">
      <t>バンゴウ</t>
    </rPh>
    <phoneticPr fontId="2"/>
  </si>
  <si>
    <t>年月</t>
    <rPh sb="0" eb="2">
      <t>ネンゲツ</t>
    </rPh>
    <phoneticPr fontId="2"/>
  </si>
  <si>
    <t>　○　工事内容</t>
    <rPh sb="3" eb="5">
      <t>コウジ</t>
    </rPh>
    <rPh sb="5" eb="7">
      <t>ナイヨウ</t>
    </rPh>
    <phoneticPr fontId="2"/>
  </si>
  <si>
    <t>　○　特記事項</t>
    <rPh sb="3" eb="5">
      <t>トッキ</t>
    </rPh>
    <rPh sb="5" eb="7">
      <t>ジコウ</t>
    </rPh>
    <phoneticPr fontId="2"/>
  </si>
  <si>
    <t>署長</t>
    <rPh sb="0" eb="2">
      <t>ショチョウ</t>
    </rPh>
    <phoneticPr fontId="2"/>
  </si>
  <si>
    <t>交通官</t>
    <rPh sb="0" eb="2">
      <t>コウツウ</t>
    </rPh>
    <rPh sb="2" eb="3">
      <t>カン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</si>
  <si>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</si>
  <si>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</si>
  <si>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主任</t>
    <rPh sb="0" eb="2">
      <t>シュニン</t>
    </rPh>
    <phoneticPr fontId="2"/>
  </si>
  <si>
    <t>　　別添工事場所表のとおり</t>
    <rPh sb="2" eb="4">
      <t>ベッテン</t>
    </rPh>
    <rPh sb="4" eb="6">
      <t>コウジ</t>
    </rPh>
    <rPh sb="6" eb="8">
      <t>バショ</t>
    </rPh>
    <rPh sb="8" eb="9">
      <t>ヒョウ</t>
    </rPh>
    <phoneticPr fontId="2"/>
  </si>
  <si>
    <t>工事場所箇所数</t>
    <rPh sb="0" eb="2">
      <t>コウジ</t>
    </rPh>
    <rPh sb="2" eb="4">
      <t>バショ</t>
    </rPh>
    <rPh sb="4" eb="6">
      <t>カショ</t>
    </rPh>
    <rPh sb="6" eb="7">
      <t>カズ</t>
    </rPh>
    <phoneticPr fontId="2"/>
  </si>
  <si>
    <t>　　別添工事場所表のとおり</t>
    <phoneticPr fontId="2"/>
  </si>
  <si>
    <t>　　別添工事設計表のとおり</t>
    <rPh sb="2" eb="4">
      <t>ベッテン</t>
    </rPh>
    <phoneticPr fontId="2"/>
  </si>
  <si>
    <t>金</t>
    <rPh sb="0" eb="1">
      <t>キン</t>
    </rPh>
    <phoneticPr fontId="2"/>
  </si>
  <si>
    <t>　本工事は下記のとおりとする。</t>
    <phoneticPr fontId="2"/>
  </si>
  <si>
    <t>　　別添工事設計表のとおり</t>
    <phoneticPr fontId="2"/>
  </si>
  <si>
    <t>次　席</t>
    <phoneticPr fontId="2"/>
  </si>
  <si>
    <t>　本工事は下記のとおりとする。</t>
    <phoneticPr fontId="2"/>
  </si>
  <si>
    <t>　○　工事内容</t>
    <phoneticPr fontId="2"/>
  </si>
  <si>
    <t>副署長・次長</t>
    <rPh sb="0" eb="3">
      <t>フクショチョウ</t>
    </rPh>
    <rPh sb="4" eb="6">
      <t>ジチョウ</t>
    </rPh>
    <phoneticPr fontId="2"/>
  </si>
  <si>
    <t>発注分類</t>
  </si>
  <si>
    <t>幅</t>
    <rPh sb="0" eb="1">
      <t>ハバ</t>
    </rPh>
    <phoneticPr fontId="2"/>
  </si>
  <si>
    <t>詳細設定</t>
    <rPh sb="0" eb="2">
      <t>ショウサイ</t>
    </rPh>
    <rPh sb="2" eb="4">
      <t>セッテイ</t>
    </rPh>
    <phoneticPr fontId="2"/>
  </si>
  <si>
    <t>塗装種類</t>
    <rPh sb="0" eb="2">
      <t>トソウ</t>
    </rPh>
    <rPh sb="2" eb="4">
      <t>シュルイ</t>
    </rPh>
    <phoneticPr fontId="2"/>
  </si>
  <si>
    <t>事業量</t>
    <rPh sb="0" eb="3">
      <t>ジギョウリョウ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</si>
  <si>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</si>
  <si>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</si>
  <si>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</si>
  <si>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小計</t>
    <rPh sb="0" eb="2">
      <t>ショウケイ</t>
    </rPh>
    <phoneticPr fontId="2"/>
  </si>
  <si>
    <t>小　　　　　　　　　　　計</t>
    <rPh sb="0" eb="1">
      <t>ショウ</t>
    </rPh>
    <rPh sb="12" eb="13">
      <t>ケイ</t>
    </rPh>
    <phoneticPr fontId="2"/>
  </si>
  <si>
    <t>交通整理員Ａ</t>
    <rPh sb="0" eb="2">
      <t>コウツウ</t>
    </rPh>
    <rPh sb="2" eb="4">
      <t>セイリ</t>
    </rPh>
    <rPh sb="4" eb="5">
      <t>イン</t>
    </rPh>
    <phoneticPr fontId="2"/>
  </si>
  <si>
    <t>人</t>
    <rPh sb="0" eb="1">
      <t>ニン</t>
    </rPh>
    <phoneticPr fontId="2"/>
  </si>
  <si>
    <t>交通整理員Ａ（夜間）</t>
    <rPh sb="7" eb="9">
      <t>ヤカン</t>
    </rPh>
    <phoneticPr fontId="2"/>
  </si>
  <si>
    <t>交通整理員Ｂ（夜間）</t>
    <rPh sb="7" eb="9">
      <t>ヤカン</t>
    </rPh>
    <phoneticPr fontId="2"/>
  </si>
  <si>
    <t>共　　通　　仮　　設　　費</t>
    <rPh sb="0" eb="1">
      <t>トモ</t>
    </rPh>
    <rPh sb="3" eb="4">
      <t>ツウ</t>
    </rPh>
    <rPh sb="6" eb="7">
      <t>カリ</t>
    </rPh>
    <rPh sb="9" eb="10">
      <t>セツ</t>
    </rPh>
    <rPh sb="12" eb="13">
      <t>ヒ</t>
    </rPh>
    <phoneticPr fontId="2"/>
  </si>
  <si>
    <t>現　　場　　管　　理　　費</t>
    <rPh sb="0" eb="1">
      <t>ゲン</t>
    </rPh>
    <rPh sb="3" eb="4">
      <t>バ</t>
    </rPh>
    <rPh sb="6" eb="7">
      <t>カン</t>
    </rPh>
    <rPh sb="9" eb="10">
      <t>リ</t>
    </rPh>
    <rPh sb="12" eb="13">
      <t>ヒ</t>
    </rPh>
    <phoneticPr fontId="2"/>
  </si>
  <si>
    <t>一　　般　　管　　理　　費</t>
    <rPh sb="0" eb="1">
      <t>イチ</t>
    </rPh>
    <rPh sb="3" eb="4">
      <t>ハン</t>
    </rPh>
    <rPh sb="6" eb="7">
      <t>カン</t>
    </rPh>
    <rPh sb="9" eb="10">
      <t>リ</t>
    </rPh>
    <rPh sb="12" eb="13">
      <t>ヒ</t>
    </rPh>
    <phoneticPr fontId="2"/>
  </si>
  <si>
    <t>計</t>
    <rPh sb="0" eb="1">
      <t>ケイ</t>
    </rPh>
    <phoneticPr fontId="2"/>
  </si>
  <si>
    <t>消　　費　　税　　相　　当　　分</t>
    <rPh sb="0" eb="1">
      <t>ショウ</t>
    </rPh>
    <rPh sb="3" eb="4">
      <t>ヒ</t>
    </rPh>
    <rPh sb="6" eb="7">
      <t>ゼイ</t>
    </rPh>
    <rPh sb="9" eb="10">
      <t>ソウ</t>
    </rPh>
    <rPh sb="12" eb="13">
      <t>トウ</t>
    </rPh>
    <rPh sb="15" eb="16">
      <t>ブン</t>
    </rPh>
    <phoneticPr fontId="2"/>
  </si>
  <si>
    <t>合　　　　　　　　　　　計</t>
    <rPh sb="0" eb="1">
      <t>ア</t>
    </rPh>
    <rPh sb="12" eb="13">
      <t>ケイ</t>
    </rPh>
    <phoneticPr fontId="2"/>
  </si>
  <si>
    <t>所　属　別　事　業　量　一　覧　表</t>
    <rPh sb="0" eb="1">
      <t>ショ</t>
    </rPh>
    <rPh sb="2" eb="3">
      <t>ゾク</t>
    </rPh>
    <rPh sb="4" eb="5">
      <t>ベツ</t>
    </rPh>
    <rPh sb="6" eb="7">
      <t>コト</t>
    </rPh>
    <rPh sb="8" eb="9">
      <t>ギョウ</t>
    </rPh>
    <rPh sb="10" eb="11">
      <t>リョウ</t>
    </rPh>
    <rPh sb="12" eb="13">
      <t>イチ</t>
    </rPh>
    <rPh sb="14" eb="15">
      <t>ラン</t>
    </rPh>
    <rPh sb="16" eb="17">
      <t>ヒョウ</t>
    </rPh>
    <phoneticPr fontId="2"/>
  </si>
  <si>
    <t>計</t>
    <phoneticPr fontId="2"/>
  </si>
  <si>
    <t>箇所数</t>
    <phoneticPr fontId="2"/>
  </si>
  <si>
    <t>標示種類</t>
    <rPh sb="0" eb="2">
      <t>ヒョウジ</t>
    </rPh>
    <rPh sb="2" eb="4">
      <t>シュルイ</t>
    </rPh>
    <phoneticPr fontId="2"/>
  </si>
  <si>
    <t>個数</t>
    <phoneticPr fontId="2"/>
  </si>
  <si>
    <t>施工長</t>
    <rPh sb="0" eb="2">
      <t>セコウ</t>
    </rPh>
    <rPh sb="2" eb="3">
      <t>チョウ</t>
    </rPh>
    <phoneticPr fontId="2"/>
  </si>
  <si>
    <t>個数</t>
  </si>
  <si>
    <t>施工長</t>
    <phoneticPr fontId="2"/>
  </si>
  <si>
    <t>新規</t>
    <rPh sb="0" eb="2">
      <t>シンキ</t>
    </rPh>
    <phoneticPr fontId="2"/>
  </si>
  <si>
    <t>広島東</t>
    <rPh sb="0" eb="2">
      <t>ヒロシマ</t>
    </rPh>
    <rPh sb="2" eb="3">
      <t>ヒガシ</t>
    </rPh>
    <phoneticPr fontId="2"/>
  </si>
  <si>
    <t>整理番号
（規制番号）</t>
    <rPh sb="0" eb="2">
      <t>セイリ</t>
    </rPh>
    <rPh sb="2" eb="4">
      <t>バンゴウ</t>
    </rPh>
    <rPh sb="6" eb="8">
      <t>キセイ</t>
    </rPh>
    <rPh sb="8" eb="10">
      <t>バンゴウ</t>
    </rPh>
    <phoneticPr fontId="2"/>
  </si>
  <si>
    <t>区分</t>
    <rPh sb="0" eb="2">
      <t>クブン</t>
    </rPh>
    <phoneticPr fontId="2"/>
  </si>
  <si>
    <t>道路種別</t>
    <rPh sb="0" eb="2">
      <t>ドウロ</t>
    </rPh>
    <rPh sb="2" eb="4">
      <t>シュベツ</t>
    </rPh>
    <phoneticPr fontId="2"/>
  </si>
  <si>
    <t>場所・区間</t>
    <rPh sb="0" eb="2">
      <t>バショ</t>
    </rPh>
    <rPh sb="3" eb="5">
      <t>クカン</t>
    </rPh>
    <phoneticPr fontId="2"/>
  </si>
  <si>
    <t>標示種別</t>
    <rPh sb="0" eb="2">
      <t>ヒョウジ</t>
    </rPh>
    <rPh sb="2" eb="4">
      <t>シュベツ</t>
    </rPh>
    <phoneticPr fontId="2"/>
  </si>
  <si>
    <t>横断歩道本数
記号文字個数</t>
    <rPh sb="0" eb="2">
      <t>オウダン</t>
    </rPh>
    <rPh sb="2" eb="4">
      <t>ホドウ</t>
    </rPh>
    <rPh sb="4" eb="6">
      <t>ホンスウ</t>
    </rPh>
    <rPh sb="7" eb="9">
      <t>キゴウ</t>
    </rPh>
    <rPh sb="9" eb="11">
      <t>モジ</t>
    </rPh>
    <rPh sb="11" eb="13">
      <t>コスウ</t>
    </rPh>
    <phoneticPr fontId="2"/>
  </si>
  <si>
    <t>数</t>
    <phoneticPr fontId="2"/>
  </si>
  <si>
    <t>備考(縞数、方向等)</t>
    <rPh sb="0" eb="2">
      <t>ビコウ</t>
    </rPh>
    <rPh sb="3" eb="4">
      <t>シマ</t>
    </rPh>
    <rPh sb="4" eb="5">
      <t>スウ</t>
    </rPh>
    <rPh sb="6" eb="8">
      <t>ホウコウ</t>
    </rPh>
    <rPh sb="8" eb="9">
      <t>ナド</t>
    </rPh>
    <phoneticPr fontId="2"/>
  </si>
  <si>
    <t>新規合計</t>
    <rPh sb="0" eb="2">
      <t>シンキ</t>
    </rPh>
    <rPh sb="2" eb="4">
      <t>ゴウケイ</t>
    </rPh>
    <phoneticPr fontId="2"/>
  </si>
  <si>
    <t>更新</t>
    <rPh sb="0" eb="2">
      <t>コウシン</t>
    </rPh>
    <phoneticPr fontId="2"/>
  </si>
  <si>
    <t>規制番号</t>
    <rPh sb="0" eb="2">
      <t>キセイ</t>
    </rPh>
    <rPh sb="2" eb="4">
      <t>バンゴウ</t>
    </rPh>
    <phoneticPr fontId="2"/>
  </si>
  <si>
    <t>更新合計</t>
    <rPh sb="0" eb="2">
      <t>コウシン</t>
    </rPh>
    <rPh sb="2" eb="4">
      <t>ゴウケイ</t>
    </rPh>
    <phoneticPr fontId="2"/>
  </si>
  <si>
    <t>新規更新合計</t>
    <rPh sb="0" eb="2">
      <t>シンキ</t>
    </rPh>
    <rPh sb="2" eb="4">
      <t>コウシン</t>
    </rPh>
    <rPh sb="4" eb="6">
      <t>ゴウケイ</t>
    </rPh>
    <phoneticPr fontId="2"/>
  </si>
  <si>
    <t>道　路　標　示　工　事　設　計　書</t>
    <rPh sb="4" eb="5">
      <t>シルベ</t>
    </rPh>
    <rPh sb="6" eb="7">
      <t>シメス</t>
    </rPh>
    <rPh sb="8" eb="9">
      <t>コウ</t>
    </rPh>
    <rPh sb="10" eb="11">
      <t>コト</t>
    </rPh>
    <rPh sb="12" eb="13">
      <t>セツ</t>
    </rPh>
    <rPh sb="14" eb="15">
      <t>ケイ</t>
    </rPh>
    <rPh sb="16" eb="17">
      <t>ショ</t>
    </rPh>
    <phoneticPr fontId="2"/>
  </si>
  <si>
    <t>交　通　規　制　課</t>
    <phoneticPr fontId="2"/>
  </si>
  <si>
    <t>工事量</t>
    <phoneticPr fontId="2"/>
  </si>
  <si>
    <t>広島西</t>
    <rPh sb="0" eb="2">
      <t>ヒロシマ</t>
    </rPh>
    <rPh sb="2" eb="3">
      <t>ニシ</t>
    </rPh>
    <phoneticPr fontId="2"/>
  </si>
  <si>
    <t>広島南</t>
    <phoneticPr fontId="2"/>
  </si>
  <si>
    <t>安佐南</t>
    <phoneticPr fontId="2"/>
  </si>
  <si>
    <t>海田</t>
    <phoneticPr fontId="2"/>
  </si>
  <si>
    <t>廿日市</t>
    <phoneticPr fontId="2"/>
  </si>
  <si>
    <t>大竹</t>
    <phoneticPr fontId="2"/>
  </si>
  <si>
    <t>竹原</t>
    <phoneticPr fontId="2"/>
  </si>
  <si>
    <t>広</t>
    <phoneticPr fontId="2"/>
  </si>
  <si>
    <t>東広島</t>
    <phoneticPr fontId="2"/>
  </si>
  <si>
    <t>木江</t>
    <phoneticPr fontId="2"/>
  </si>
  <si>
    <t>安佐北</t>
    <phoneticPr fontId="2"/>
  </si>
  <si>
    <t>安芸高田</t>
    <phoneticPr fontId="2"/>
  </si>
  <si>
    <t>山県</t>
    <phoneticPr fontId="2"/>
  </si>
  <si>
    <t>尾道</t>
    <phoneticPr fontId="2"/>
  </si>
  <si>
    <t>因島</t>
    <phoneticPr fontId="2"/>
  </si>
  <si>
    <t>三原</t>
    <phoneticPr fontId="2"/>
  </si>
  <si>
    <t>福山西</t>
    <phoneticPr fontId="2"/>
  </si>
  <si>
    <t>福山東</t>
    <phoneticPr fontId="2"/>
  </si>
  <si>
    <t>福山北</t>
    <phoneticPr fontId="2"/>
  </si>
  <si>
    <t>府中</t>
    <phoneticPr fontId="2"/>
  </si>
  <si>
    <t>庄原</t>
    <phoneticPr fontId="2"/>
  </si>
  <si>
    <t>三次</t>
    <phoneticPr fontId="2"/>
  </si>
  <si>
    <t>世羅</t>
    <phoneticPr fontId="2"/>
  </si>
  <si>
    <t>高速隊</t>
    <phoneticPr fontId="2"/>
  </si>
  <si>
    <t>機動隊</t>
    <phoneticPr fontId="2"/>
  </si>
  <si>
    <t>個数</t>
    <phoneticPr fontId="2"/>
  </si>
  <si>
    <t>広島中央</t>
    <phoneticPr fontId="2"/>
  </si>
  <si>
    <t>呉</t>
    <phoneticPr fontId="2"/>
  </si>
  <si>
    <t>音戸</t>
    <phoneticPr fontId="2"/>
  </si>
  <si>
    <t>交通整理員Ｂ</t>
    <phoneticPr fontId="2"/>
  </si>
  <si>
    <t>場所表_広島中央_更新!新規更新合計値</t>
    <rPh sb="18" eb="19">
      <t>チ</t>
    </rPh>
    <phoneticPr fontId="2"/>
  </si>
  <si>
    <t>場所表_広島東_更新!新規更新合計値</t>
    <phoneticPr fontId="2"/>
  </si>
  <si>
    <t>場所表_広島西_更新!新規更新合計値</t>
    <phoneticPr fontId="2"/>
  </si>
  <si>
    <t>場所表_広島南_更新!新規更新合計値</t>
    <phoneticPr fontId="2"/>
  </si>
  <si>
    <t>場所表_安佐南_更新!新規更新合計値</t>
    <phoneticPr fontId="2"/>
  </si>
  <si>
    <t>場所表_呉_更新!新規更新合計値</t>
    <phoneticPr fontId="2"/>
  </si>
  <si>
    <t>場所表_音戸_更新!新規更新合計値</t>
    <phoneticPr fontId="2"/>
  </si>
  <si>
    <t>場所表_江田島_更新!新規更新合計値</t>
    <phoneticPr fontId="2"/>
  </si>
  <si>
    <t>場所表_廿日市_更新!新規更新合計値</t>
    <phoneticPr fontId="2"/>
  </si>
  <si>
    <t>場所表_大竹_更新!新規更新合計値</t>
    <phoneticPr fontId="2"/>
  </si>
  <si>
    <t>場所表_竹原_更新!新規更新合計値</t>
    <phoneticPr fontId="2"/>
  </si>
  <si>
    <t>場所表_広_更新!新規更新合計値</t>
    <phoneticPr fontId="2"/>
  </si>
  <si>
    <t>場所表_東広島_更新!新規更新合計値</t>
    <phoneticPr fontId="2"/>
  </si>
  <si>
    <t>場所表_安佐北_更新!新規更新合計値</t>
    <phoneticPr fontId="2"/>
  </si>
  <si>
    <t>場所表_安芸高田_更新!新規更新合計値</t>
    <phoneticPr fontId="2"/>
  </si>
  <si>
    <t>場所表_山県_更新!新規更新合計値</t>
    <phoneticPr fontId="2"/>
  </si>
  <si>
    <t>場所表_尾道_更新!新規更新合計値</t>
    <phoneticPr fontId="2"/>
  </si>
  <si>
    <t>場所表_因島_更新!新規更新合計値</t>
    <phoneticPr fontId="2"/>
  </si>
  <si>
    <t>場所表_三原_更新!新規更新合計値</t>
    <phoneticPr fontId="2"/>
  </si>
  <si>
    <t>場所表_福山西_更新!新規更新合計値</t>
    <phoneticPr fontId="2"/>
  </si>
  <si>
    <t>場所表_福山東_更新!新規更新合計値</t>
    <phoneticPr fontId="2"/>
  </si>
  <si>
    <t>場所表_福山北_更新!新規更新合計値</t>
    <phoneticPr fontId="2"/>
  </si>
  <si>
    <t>場所表_府中_更新!新規更新合計値</t>
    <phoneticPr fontId="2"/>
  </si>
  <si>
    <t>場所表_庄原_更新!新規更新合計値</t>
    <phoneticPr fontId="2"/>
  </si>
  <si>
    <t>場所表_三次_更新!新規更新合計値</t>
    <phoneticPr fontId="2"/>
  </si>
  <si>
    <t>場所表_世羅_更新!新規更新合計値</t>
    <phoneticPr fontId="2"/>
  </si>
  <si>
    <t>場所表_高速隊_更新!新規更新合計値</t>
    <phoneticPr fontId="2"/>
  </si>
  <si>
    <t>場所表_海田_更新!新規更新合計値</t>
    <phoneticPr fontId="2"/>
  </si>
  <si>
    <t>江田島</t>
    <phoneticPr fontId="2"/>
  </si>
  <si>
    <t>主　任</t>
    <rPh sb="0" eb="1">
      <t>シュ</t>
    </rPh>
    <phoneticPr fontId="2"/>
  </si>
  <si>
    <t>文字の折り返しで行高さがおかしくならないように、最終的な出力セルより幅を大きくしてあります。</t>
    <rPh sb="0" eb="2">
      <t>モジ</t>
    </rPh>
    <rPh sb="3" eb="4">
      <t>オ</t>
    </rPh>
    <rPh sb="5" eb="6">
      <t>カエ</t>
    </rPh>
    <rPh sb="8" eb="9">
      <t>ギョウ</t>
    </rPh>
    <rPh sb="9" eb="10">
      <t>タカ</t>
    </rPh>
    <rPh sb="24" eb="27">
      <t>サイシュウテキ</t>
    </rPh>
    <rPh sb="28" eb="30">
      <t>シュツリョク</t>
    </rPh>
    <rPh sb="34" eb="35">
      <t>ハバ</t>
    </rPh>
    <rPh sb="36" eb="37">
      <t>オオ</t>
    </rPh>
    <phoneticPr fontId="2"/>
  </si>
  <si>
    <t>凸凹</t>
    <rPh sb="0" eb="2">
      <t>デコボコ</t>
    </rPh>
    <phoneticPr fontId="2"/>
  </si>
  <si>
    <t>場所表_佐伯_更新!新規更新合計値</t>
    <rPh sb="4" eb="6">
      <t>サエキ</t>
    </rPh>
    <phoneticPr fontId="2"/>
  </si>
  <si>
    <t>佐伯</t>
    <rPh sb="0" eb="2">
      <t>サエキ</t>
    </rPh>
    <phoneticPr fontId="2"/>
  </si>
  <si>
    <t>交　通　誘　導　員　(　労　務　費　）</t>
    <rPh sb="0" eb="1">
      <t>コウ</t>
    </rPh>
    <rPh sb="2" eb="3">
      <t>ツウ</t>
    </rPh>
    <rPh sb="4" eb="5">
      <t>ユウ</t>
    </rPh>
    <rPh sb="6" eb="7">
      <t>シルベ</t>
    </rPh>
    <rPh sb="8" eb="9">
      <t>イン</t>
    </rPh>
    <rPh sb="12" eb="13">
      <t>ロウ</t>
    </rPh>
    <rPh sb="14" eb="15">
      <t>ツトム</t>
    </rPh>
    <rPh sb="16" eb="17">
      <t>ヒ</t>
    </rPh>
    <phoneticPr fontId="2"/>
  </si>
  <si>
    <t>監督職員
設　 計</t>
    <rPh sb="0" eb="2">
      <t>カントク</t>
    </rPh>
    <rPh sb="2" eb="4">
      <t>ショクイン</t>
    </rPh>
    <rPh sb="6" eb="7">
      <t>セツ</t>
    </rPh>
    <rPh sb="9" eb="10">
      <t>ケイ</t>
    </rPh>
    <phoneticPr fontId="2"/>
  </si>
  <si>
    <t>監督職員</t>
    <rPh sb="0" eb="2">
      <t>カントク</t>
    </rPh>
    <rPh sb="2" eb="4">
      <t>ショクイン</t>
    </rPh>
    <phoneticPr fontId="2"/>
  </si>
  <si>
    <t>8-25</t>
  </si>
  <si>
    <t>令和 8 年 7 月</t>
  </si>
  <si>
    <t>（起点）安芸郡府中町浜田1丁目1番28号先（大縄交差点）東方37メートル地点
（終点）安芸郡府中町浜田1丁目1番28号先（大縄交差点）</t>
  </si>
  <si>
    <t>契約日の翌日から令和8年12月25日までの間</t>
  </si>
  <si>
    <t>高山　航輝</t>
  </si>
  <si>
    <t>大塚　真二</t>
  </si>
  <si>
    <t>広島東警察署</t>
    <phoneticPr fontId="2"/>
  </si>
  <si>
    <t>1　道路標示工事仕様書に従い、正確に施工すること。
2　交通誘導は交通規制区間内で行い、安全に配意すること。</t>
  </si>
  <si>
    <t>横断歩道等　実線４５㎝幅</t>
  </si>
  <si>
    <t>溶融式（白）</t>
  </si>
  <si>
    <t>m</t>
  </si>
  <si>
    <t>実線３０㎝幅</t>
  </si>
  <si>
    <t>実線１５㎝幅</t>
  </si>
  <si>
    <t>溶融式（黄）</t>
  </si>
  <si>
    <t>図示</t>
  </si>
  <si>
    <t>削除</t>
  </si>
  <si>
    <t>広島東</t>
    <phoneticPr fontId="2"/>
  </si>
  <si>
    <t>第25-5-0004</t>
  </si>
  <si>
    <t>県道(東海田広島線)</t>
  </si>
  <si>
    <t>進路変更禁止　実線（黄）</t>
  </si>
  <si>
    <t>第2,3通行帯_x000D_
第1,2通行帯</t>
  </si>
  <si>
    <t>第20-12-0262</t>
  </si>
  <si>
    <t>安芸郡府中町大通1丁目6番5号先（大通1丁目6番交差点）</t>
  </si>
  <si>
    <t>横断歩道　実線（白）</t>
  </si>
  <si>
    <t>南側 3.5ｍ12縞，1.2ｍ1縞</t>
  </si>
  <si>
    <t>第20-12-0239</t>
  </si>
  <si>
    <t>安芸郡府中町浜田1丁目1番28号先（大縄交差点）</t>
  </si>
  <si>
    <t>西側4m9縞（南から1〜6縞施工）</t>
  </si>
  <si>
    <t>安芸郡府中町浜田本町5番36号（大繩交差点）</t>
  </si>
  <si>
    <t>(削)その他　線</t>
  </si>
  <si>
    <t>既存の第2，3通行帯（白色）を削除</t>
  </si>
  <si>
    <t>第20-12-0455</t>
  </si>
  <si>
    <t>安芸郡府中町茂陰1丁目3番17号先（茂陰1丁目交差点）</t>
  </si>
  <si>
    <t>東側 4ｍ18縞（各縞西側に0.5延長し4m幅、延長部分のみ施工）</t>
  </si>
  <si>
    <t>(削)自転車横断帯　自転車マーク</t>
  </si>
  <si>
    <t>(削)自転車横断帯　実線（白）</t>
  </si>
  <si>
    <t>第20-12-0010</t>
  </si>
  <si>
    <t>安芸郡府中町茂陰1丁目4番1号先（府中大橋東詰交差点）</t>
  </si>
  <si>
    <t>北側　4ｍ9縞</t>
  </si>
  <si>
    <t>(削)横断歩道　実線（白）</t>
  </si>
  <si>
    <t>北側　北側0.2ｍ削除（削除箇所署担当者確認）</t>
  </si>
  <si>
    <t>(削)はみ出し通行禁止　実線（黄）</t>
  </si>
  <si>
    <t>広島市安佐南区安東2丁目4番西角先から同区中須2丁目12番1号先（安川大橋北詰交差点）までの間</t>
  </si>
  <si>
    <t>市道</t>
  </si>
  <si>
    <t>はみ禁1200ｍ削除（共力橋北詰交差点東側から安大橋北詰交差点西側まで）</t>
  </si>
  <si>
    <t>その他　線</t>
  </si>
  <si>
    <t>広島市安佐南区緑井3丁目7番9号先共力橋北詰交差点から同区中須2丁目12番1号安大橋北詰交差点までの間</t>
  </si>
  <si>
    <t>第20-1-4627</t>
  </si>
  <si>
    <t>広島市安佐北区可部3丁目22番14号先交差点</t>
  </si>
  <si>
    <t>2.5m9縞　点字ブロック延長線上から内側（交差点側）は不要</t>
  </si>
  <si>
    <t>横断歩道予告　図示（白）</t>
  </si>
  <si>
    <t>近_x000D_
遠</t>
  </si>
  <si>
    <t>停止線　実線（白）</t>
  </si>
  <si>
    <t>摩耗部2.5m</t>
  </si>
  <si>
    <t>第20-1-4596</t>
  </si>
  <si>
    <t>広島市安佐北区可部3丁目22番27号先交差点</t>
  </si>
  <si>
    <t>3m10縞</t>
  </si>
  <si>
    <t>（西側）近_x000D_
（西側）遠</t>
  </si>
  <si>
    <t>（西側）４ｍ_x000D_
（西側）2.8m</t>
  </si>
  <si>
    <t>第20-1-4595</t>
  </si>
  <si>
    <t>広島市安佐北区可部3丁目24番21号先（可部3丁目交差点）</t>
  </si>
  <si>
    <t>（北側）3.5m×6_x000D_
（東側）4m×６（南１〜6縞目）、1.5m×４（北1〜4縞目）_x000D_
（南側）3.5m×３、摩耗部1m_x000D_
（西側）4m（南から5縞目）、両端1mずつ復旧</t>
  </si>
  <si>
    <t>（東側）6m_x000D_
（北側）２ｍ_x000D_
（南側）0.5m</t>
  </si>
  <si>
    <t>第27-1-0152</t>
  </si>
  <si>
    <t>国道191号</t>
  </si>
  <si>
    <t>広島市安佐北区可部7丁目7番18号先交差点（安佐北消防署可部出張所前）</t>
  </si>
  <si>
    <t>停止禁止部分　枠　実線（白）</t>
  </si>
  <si>
    <t>枠24m、内側1m×17（計41m）</t>
  </si>
  <si>
    <t>第12-1-4488</t>
  </si>
  <si>
    <t>広島市安佐北区可部東1丁目4番29号先交差点</t>
  </si>
  <si>
    <t>止まれ文字　図示（白）</t>
  </si>
  <si>
    <t>（南側）縮小版</t>
  </si>
  <si>
    <t>（南側）１．５ｍ</t>
  </si>
  <si>
    <t>第20-1-4159</t>
  </si>
  <si>
    <t>広島市安佐北区可部南2丁目15番35号先交差点</t>
  </si>
  <si>
    <t>（東側）1m1縞、1.5m1縞、2m1縞、3m10縞_x000D_
（南側）2m6縞</t>
  </si>
  <si>
    <t>（東側）近_x000D_
（東側）遠_x000D_
（南側）近_x000D_
（南側）遠_x000D_
（北側）近_x000D_
（北側）遠_x000D_
（西側）近_x000D_
（西側）遠</t>
  </si>
  <si>
    <t>（東側）3.5m_x000D_
（南側）0.3m_x000D_
（北側）3.3m</t>
  </si>
  <si>
    <t>第12-1-4973</t>
  </si>
  <si>
    <t>広島市安佐北区可部南2丁目17番12号先交差点</t>
  </si>
  <si>
    <t>縮小版</t>
  </si>
  <si>
    <t>縮小版5.1m</t>
  </si>
  <si>
    <t>第12-1-4991</t>
  </si>
  <si>
    <t>広島市安佐北区可部南3丁目3番19号先交差点</t>
  </si>
  <si>
    <t>（北側）残存削除して縮小版で復旧_x000D_
（南側）残存削除して縮小版で復旧</t>
  </si>
  <si>
    <t>（北側）3m_x000D_
（南側）2.5m</t>
  </si>
  <si>
    <t>(削)止まれ文字　図示（白）</t>
  </si>
  <si>
    <t>広島市安佐北区亀山5丁目7番7号先</t>
  </si>
  <si>
    <t>残存している黄線を削除して白線で復旧</t>
  </si>
  <si>
    <t>第20-1-2129</t>
  </si>
  <si>
    <t>広島市安佐北区口田2丁目1番1号先（口田東小学校北西角交差点）</t>
  </si>
  <si>
    <t>（北西側）4m8縞_x000D_
（南西側）2m_x000D_
（南東側）4m4縞、摩耗部8m_x000D_
（北東側）北側縁1m5縞削除、3m3縞</t>
  </si>
  <si>
    <t>（南西側）2.7m_x000D_
（南東側）2m_x000D_
（北東側）2m</t>
  </si>
  <si>
    <t>第20-1-2573</t>
  </si>
  <si>
    <t>広島市安佐北区口田2丁目23番31号先交差点</t>
  </si>
  <si>
    <t>（北東側）3m9縞_x000D_
（南東側）3m7縞_x000D_
（南西側）3m9縞_x000D_
（北西側）1.5m7縞</t>
  </si>
  <si>
    <t>（北東側）近_x000D_
（北東側）遠_x000D_
（南西側）近_x000D_
（南西側）遠_x000D_
（北西側）近_x000D_
（北西側）遠</t>
  </si>
  <si>
    <t>（北東側）3.5m_x000D_
（南東側）摩耗部1.5m_x000D_
（南東側）3.7m_x000D_
（北西側）摩耗部1.5m</t>
  </si>
  <si>
    <t>第20-1-2132</t>
  </si>
  <si>
    <t>広島市安佐北区口田2丁目30番33号先交差点</t>
  </si>
  <si>
    <t>（南西側）4m4縞_x000D_
（南東側）3m2縞、2m1縞_x000D_
（北東側）4m4縞
_x000D_
（北西側）3m2縞</t>
  </si>
  <si>
    <t>（南西側）近_x000D_
（南西側）遠_x000D_
（南東側）近　摩耗部_x000D_
（南東側）遠　摩耗部_x000D_
（北東側）近_x000D_
（北東側）遠</t>
  </si>
  <si>
    <t>（南東側）摩耗部2m_x000D_
（北東側）3.7m</t>
  </si>
  <si>
    <t>第20-1-2467</t>
  </si>
  <si>
    <t>広島市安佐北区口田2丁目36番4号先交差点</t>
  </si>
  <si>
    <t>（北西側）3m1縞、1.5m1縞</t>
  </si>
  <si>
    <t>（南西側）遠_x000D_
（北東側）近_x000D_
（北東側）遠</t>
  </si>
  <si>
    <t>（南東側）摩耗部2m</t>
  </si>
  <si>
    <t>第20-1-2131</t>
  </si>
  <si>
    <t>広島市安佐北区口田2丁目4番13号先（口田東小学校西交差点）</t>
  </si>
  <si>
    <t>（北東側）4m6縞_x000D_
（南東側）4m4縞、摩耗部4m_x000D_
（南西側）4m8縞_x000D_
（北西側）1m5縞削除（縁石被り部）、3m4縞、1m1縞</t>
  </si>
  <si>
    <t>（北東側）3.7m_x000D_
（南東側）2m_x000D_
（南西側）3.7m_x000D_
（北西側）摩耗部1m</t>
  </si>
  <si>
    <t>第12-1-2965</t>
  </si>
  <si>
    <t>広島市安佐北区口田2丁目4番20号先交差点</t>
  </si>
  <si>
    <t>「止」摩耗部</t>
  </si>
  <si>
    <t>30㎝幅 3m</t>
  </si>
  <si>
    <t>第20-1-2434</t>
  </si>
  <si>
    <t>広島市安佐北区口田2丁目6番先（はすが丘北第1公園前交差点）</t>
  </si>
  <si>
    <t>1m1縞、3m3縞</t>
  </si>
  <si>
    <t>1.5m</t>
  </si>
  <si>
    <t>第20-1-2130</t>
  </si>
  <si>
    <t>広島市安佐北区口田3丁目10番13号先交差点</t>
  </si>
  <si>
    <t>3m3縞</t>
  </si>
  <si>
    <t>2.5m</t>
  </si>
  <si>
    <t>第20-1-5680</t>
  </si>
  <si>
    <t>広島市安佐北区口田3丁目12番18号先交差点</t>
  </si>
  <si>
    <t>3m2縞、2m1縞</t>
  </si>
  <si>
    <t>2m</t>
  </si>
  <si>
    <t>第20-1-5681</t>
  </si>
  <si>
    <t>広島市安佐北区口田3丁目13番18号先交差点</t>
  </si>
  <si>
    <t>3m4縞</t>
  </si>
  <si>
    <t>第20-1-1867</t>
  </si>
  <si>
    <t>県道(広島三次線)</t>
  </si>
  <si>
    <t>広島市安佐北区口田3丁目1番35号先（翠光台入口交差点）</t>
  </si>
  <si>
    <t>北西側・第1車線 2.7m_x000D_
北西側・第2車線 2.5m</t>
  </si>
  <si>
    <t>第9-7-0057</t>
  </si>
  <si>
    <t>広島市安佐北区口田3丁目1番35号先から同区口田2丁目5番15号先を経て同町36番22号先までの間（同区口田3丁目1番35号先から同町2番2号先までの間の南東行30メートルの区間を除く。）</t>
  </si>
  <si>
    <t>黄線全削除</t>
  </si>
  <si>
    <t>実線490m（横断歩道手前30m及び北端カーブ40m）、5m破線365m</t>
  </si>
  <si>
    <t>第12-1-2972</t>
  </si>
  <si>
    <t>広島市安佐北区口田3丁目2番2号先交差点</t>
  </si>
  <si>
    <t>第12-1-2963</t>
  </si>
  <si>
    <t>広島市安佐北区口田3丁目3番2号先交差点</t>
  </si>
  <si>
    <t>0.5m</t>
  </si>
  <si>
    <t>第12-1-2953</t>
  </si>
  <si>
    <t>広島市安佐北区口田3丁目5番2号先交差点</t>
  </si>
  <si>
    <t>縮小版 「止」のみ</t>
  </si>
  <si>
    <t>30㎝幅 4m</t>
  </si>
  <si>
    <t>第12-1-3014</t>
  </si>
  <si>
    <t>広島市安佐北区口田4丁目5番11号先交差点</t>
  </si>
  <si>
    <t>第12-1-3015</t>
  </si>
  <si>
    <t>広島市安佐北区口田4丁目7番12号先交差点</t>
  </si>
  <si>
    <t>30㎝幅　2.5m</t>
  </si>
  <si>
    <t>第12-1-2993</t>
  </si>
  <si>
    <t>広島市安佐北区口田4丁目9番19号先交差点</t>
  </si>
  <si>
    <t>第20-1-2167</t>
  </si>
  <si>
    <t>広島市安佐北区口田4丁目9番23号先交差点</t>
  </si>
  <si>
    <t>（北西側）4ｍ6縞，摩耗部4m_x000D_
（南西側）3m5縞、2m1縞_x000D_
（南東側）4m6縞、摩耗部4m_x000D_
（北東側）摩耗部3m8縞</t>
  </si>
  <si>
    <t>（北西側）3.7ｍ_x000D_
（南側）摩耗部0.5m_x000D_
（南東側）3.7m_x000D_
（北東側）3.5m</t>
  </si>
  <si>
    <t>第12-1-2995</t>
  </si>
  <si>
    <t>広島市安佐北区口田5丁目6番4号先交差点</t>
  </si>
  <si>
    <t>第20-1-5130</t>
  </si>
  <si>
    <t>広島市安佐北区落合南4丁目17番1号先交差点</t>
  </si>
  <si>
    <t>（北側）3m（東から2縞目）、ほか摩耗部3m分</t>
  </si>
  <si>
    <t>（北側）近_x000D_
（北側）遠_x000D_
（東側）近のみ_x000D_
（南側）近_x000D_
（南側）遠</t>
  </si>
  <si>
    <t>（北側）摩耗部1.5m_x000D_
（南側）2.7m</t>
  </si>
  <si>
    <t>第20-1-5131</t>
  </si>
  <si>
    <t>広島市安佐北区落合南4丁目19番1号先交差点</t>
  </si>
  <si>
    <t>（北側）3m6縞</t>
  </si>
  <si>
    <t>（北側）近_x000D_
（北側）遠_x000D_
（南側）近_x000D_
（南側）遠_x000D_
（西側）近のみ_x000D_
（東側）近_x000D_
（東側）遠</t>
  </si>
  <si>
    <t>（西側）2.5m_x000D_
（北側）2.7m_x000D_
（南側）2.7m</t>
  </si>
  <si>
    <t>第25-19-0011</t>
  </si>
  <si>
    <t>（起点）廿日市市平良1丁目14番19号先（平良大橋東詰交差点）南西方30メートル地点　（終点）廿日市市平良1丁目14番19号先（平良大橋東詰交差点）</t>
  </si>
  <si>
    <t>進行方向別（右折）　図示（白）</t>
  </si>
  <si>
    <t>第3通行帯1列_x000D_
第3車線2列</t>
  </si>
  <si>
    <t>進行方向別（直進・左折）　図示（白）</t>
  </si>
  <si>
    <t>第1車線2列</t>
  </si>
  <si>
    <t>進行方向別（直進）　図示（白）</t>
  </si>
  <si>
    <t>第2通行帯1列_x000D_
第2車線2列</t>
  </si>
  <si>
    <t>第25-19-0048</t>
  </si>
  <si>
    <t>（起点）廿日市市平良2丁目12番12号先（平良大橋西交差点）南西方20メートル地点
（終点）廿日市市平良2丁目12番12号先（平良大橋西交差点）</t>
  </si>
  <si>
    <t>第3車線1列_x000D_
第3車線2列</t>
  </si>
  <si>
    <t>第2車線1列_x000D_
第2車線2列</t>
  </si>
  <si>
    <t>第20-28-0494</t>
  </si>
  <si>
    <t>廿日市市阿品台5丁目10番2号先交差点</t>
  </si>
  <si>
    <t>3ｍ6縞</t>
  </si>
  <si>
    <t>第20-28-0134</t>
  </si>
  <si>
    <t>廿日市市阿品台5丁目1番北西角先交差点</t>
  </si>
  <si>
    <t>4m6縞分施工（南側から2.3,4,6,7,8縞目施工）</t>
  </si>
  <si>
    <t>東側、薄い部分施工_x000D_
西側、薄い部分施工</t>
  </si>
  <si>
    <t>第12-28-0222</t>
  </si>
  <si>
    <t>廿日市市阿品台5丁目22番3号先交差点</t>
  </si>
  <si>
    <t>北側_x000D_
南側</t>
  </si>
  <si>
    <t>第20-28-0410</t>
  </si>
  <si>
    <t>国道2号</t>
  </si>
  <si>
    <t>廿日市市沖塩屋1丁目1番31号先（大野浦駅（南）交差点）</t>
  </si>
  <si>
    <t>3m10縞交差点側へ1m新たに伸ばす、残り2m分を塗替え（水路部分3縞は施工不要）。北東側1縞増。</t>
  </si>
  <si>
    <t>交差点北側</t>
  </si>
  <si>
    <t>3ｍ10縞交差点側へ1m新たに伸ばす、残り2m分を塗替え(水路部分3縞は施工不要)、停止線側の標示削</t>
  </si>
  <si>
    <t>第20-28-0014</t>
  </si>
  <si>
    <t>廿日市市可愛6番24号先（可愛橋東詰交差点）</t>
  </si>
  <si>
    <t>4ｍ4縞北西側　4縞川から1，2，3，4縞目施工_x000D_
北東側　4ｍ4縞両端以外施工_x000D_
南東側　4ｍ5縞川から3縞目以外施工</t>
  </si>
  <si>
    <t>北東側　2.1ｍ_x000D_
南西側　2.9ｍ</t>
  </si>
  <si>
    <t>第20-28-0032</t>
  </si>
  <si>
    <t>県道(廿日市佐伯線)</t>
  </si>
  <si>
    <t>廿日市市宮内2234番地3先交差点</t>
  </si>
  <si>
    <t>4ｍ6縞交差点東側の南端の1縞以外施工</t>
  </si>
  <si>
    <t>交差点東側、薄い部分2ｍ施工</t>
  </si>
  <si>
    <t>第20-28-0089</t>
  </si>
  <si>
    <t>廿日市市宮内3,667の11番地先（畑口橋交差点）</t>
  </si>
  <si>
    <t>東側　4ｍ8縞（南端以外施工）_x000D_
西側　4ｍ6縞（南側から3，5，7，8，9，10縞目施工）_x000D_
南側　4ｍ8縞（西側から1，2，3，4，5，6，7，11縞目施工）</t>
  </si>
  <si>
    <t>東側　薄い部分2ｍ</t>
  </si>
  <si>
    <t>第12-28-0134</t>
  </si>
  <si>
    <t>廿日市市宮内畑口2,240番地2先交差点</t>
  </si>
  <si>
    <t>第20-28-0500</t>
  </si>
  <si>
    <t>国道433号</t>
  </si>
  <si>
    <t>廿日市市原506番地1先交差点</t>
  </si>
  <si>
    <t>北側</t>
  </si>
  <si>
    <t>第20-28-0499</t>
  </si>
  <si>
    <t>廿日市市佐方10番地1（佐方小学校）南東方50メートル先（廿日市駅北口交差点）</t>
  </si>
  <si>
    <t>北東側　4ｍ18縞南東側から1，10，11，22縞目以外施工_x000D_
南東側　3.8ｍ9縞北東側から3，4，5，6，7，8，10，11，12縞目施工</t>
  </si>
  <si>
    <t>北東側6.8ｍ_x000D_
南西側9.8ｍ_x000D_
南東側5.9ｍ</t>
  </si>
  <si>
    <t>第20-28-0033</t>
  </si>
  <si>
    <t>廿日市市佐方1丁目9番南東角先（鴨原踏切北交差点）</t>
  </si>
  <si>
    <t>南東側　2.6ｍ</t>
  </si>
  <si>
    <t>第20-28-0368</t>
  </si>
  <si>
    <t>廿日市市佐方720番地先（佐方2号トンネル交差点）</t>
  </si>
  <si>
    <t>北西側　3ｍ8縞両端以外施工_x000D_
北側　3.3ｍ6縞南東側から2，3，4，5，6，7縞目施工</t>
  </si>
  <si>
    <t>北西側　4.3ｍ_x000D_
南東側　2.8ｍ_x000D_
南側　道路中央側から2.5ｍ施工_x000D_
北側　2.6ｍ</t>
  </si>
  <si>
    <t>第20-28-0064</t>
  </si>
  <si>
    <t>廿日市市佐方（城内橋西詰交差点）</t>
  </si>
  <si>
    <t>南側　4ｍ6縞中央線部分以外施工</t>
  </si>
  <si>
    <t>南側　2.9ｍ</t>
  </si>
  <si>
    <t>第20-28-0110</t>
  </si>
  <si>
    <t>廿日市市桜尾3丁目10番21号先交差点</t>
  </si>
  <si>
    <t>2.5ｍ5縞、2.5ｍ幅に変更し、東端以外施工</t>
  </si>
  <si>
    <t>北側30ｍ_x000D_
北側50ｍ_x000D_
南側30ｍ_x000D_
南側50ｍ</t>
  </si>
  <si>
    <t>2.5ｍ6縞、横断歩道の交差点側各縞1ｍ及び北側各縞0.5ｍを削除して2.5ｍ幅にする</t>
  </si>
  <si>
    <t>第20-28-0208</t>
  </si>
  <si>
    <t>廿日市市四季が丘11丁目2番地11先交差点</t>
  </si>
  <si>
    <t>南側　3ｍ5縞西側から4縞目以外施工_x000D_
東側　4ｍ5縞北側から2、4、5、6、8縞目を施工</t>
  </si>
  <si>
    <t>南側_x000D_
東側　真ん中付近の薄い部分1.4ｍ施工_x000D_
西側　薄い部分2箇所2.1ｍ施工</t>
  </si>
  <si>
    <t>第20-28-0375</t>
  </si>
  <si>
    <t>廿日市市四季が丘4丁目12番地6先交差点</t>
  </si>
  <si>
    <t>西側30ｍ_x000D_
西側50ｍ</t>
  </si>
  <si>
    <t>第20-28-0205</t>
  </si>
  <si>
    <t>廿日市市四季が丘6丁目9番南東角先（宮内第3橋（北）交差点）</t>
  </si>
  <si>
    <t>東側　3.8ｍ2縞両端を施工_x000D_
南側　2.9ｍ7縞全縞施工</t>
  </si>
  <si>
    <t>東側　歩道側1ｍ施工_x000D_
南側　歩道側1.5ｍ施工_x000D_
北側、既存の停止線から北側へ1ｍ下げる</t>
  </si>
  <si>
    <t>(削)停止線　実線（白）</t>
  </si>
  <si>
    <t>第20-28-0223</t>
  </si>
  <si>
    <t>廿日市市四季が丘7丁目1番地8先交差点</t>
  </si>
  <si>
    <t>北側　4ｍ7縞全縞施工_x000D_
西側　3ｍ5縞全縞施工</t>
  </si>
  <si>
    <t>南側30ｍ_x000D_
南側50ｍ_x000D_
西側30ｍ_x000D_
西側50ｍ</t>
  </si>
  <si>
    <t>西側</t>
  </si>
  <si>
    <t>第20-28-0074</t>
  </si>
  <si>
    <t>廿日市市住吉1丁目7番24号先交差点</t>
  </si>
  <si>
    <t>3ｍ幅へ変更し、3ｍ5縞全縞施工</t>
  </si>
  <si>
    <t>西側30m_x000D_
東側30m_x000D_
西側50ｍ_x000D_
東側50ｍ</t>
  </si>
  <si>
    <t>西側_x000D_
東側中央側1.5ｍ塗替</t>
  </si>
  <si>
    <t>3ｍ5縞横断歩道の東側各縞1ｍを削除して3ｍ幅にする</t>
  </si>
  <si>
    <t>第20-28-0480</t>
  </si>
  <si>
    <t>廿日市市上平良1,479番地1先交差点</t>
  </si>
  <si>
    <t>30ｍ_x000D_
50ｍ_x000D_
北側30ｍ_x000D_
北側50ｍ</t>
  </si>
  <si>
    <t>北側6.2ｍ</t>
  </si>
  <si>
    <t>第20-28-0367</t>
  </si>
  <si>
    <t>廿日市市上平良20番地30先交差点</t>
  </si>
  <si>
    <t>3ｍ4縞西側から1，3，4，6縞目を施工</t>
  </si>
  <si>
    <t>南側</t>
  </si>
  <si>
    <t>第20-28-0246</t>
  </si>
  <si>
    <t>廿日市市平良1丁目14番19号先（平良大橋東詰交差点）</t>
  </si>
  <si>
    <t>南西側
　4.5ｍ18縞南東側から3縞目以外施工_x000D_
東側　4.ｍ8縞南西側から1縞目以外施工　停止線側0.9ｍは施工せず4ｍ幅にする_x000D_
西側　5.3ｍ9縞北東側から1縞目以外施工_x000D_
北東側　3.8ｍ18縞西側から8縞目以外施工</t>
  </si>
  <si>
    <t>西側　3.1ｍ_x000D_
南西側　第1車線3.5ｍ施工_x000D_
東側　2.8ｍ</t>
  </si>
  <si>
    <t>第20-28-0272</t>
  </si>
  <si>
    <t>廿日市市平良1丁目15番6号先交差点</t>
  </si>
  <si>
    <t>西側1.5ｍ</t>
  </si>
  <si>
    <t>第20-28-0247</t>
  </si>
  <si>
    <t>廿日市市平良1丁目17番18号先（平良保育園（西）交差点）</t>
  </si>
  <si>
    <t>4ｍ10縞西側から4，5，6、7，10，11，12，13，14，15縞目施工</t>
  </si>
  <si>
    <t>南西側　第2車線3.2ｍ施工</t>
  </si>
  <si>
    <t>第12-28-0253</t>
  </si>
  <si>
    <t>廿日市市平良1丁目17番18号先交差点</t>
  </si>
  <si>
    <t>西側_x000D_
北側_x000D_
東側</t>
  </si>
  <si>
    <t>北側1.6ｍ</t>
  </si>
  <si>
    <t>第20-28-0292</t>
  </si>
  <si>
    <t>廿日市市平良2丁目12番12号先（平良大橋西交差点）</t>
  </si>
  <si>
    <t>南西側　3.8ｍ10縞南東側から5，6，7，9，10，11，12，13，14，15縞目施工_x000D_
北西側　3ｍ5縞両端以外施工_x000D_
南東側　2.8ｍ6縞南西側から2，3，4，5，6，7縞目施工</t>
  </si>
  <si>
    <t>南西側　第2，3車線5ｍ_x000D_
北西側　3ｍ_x000D_
北東側　第1、2車線6.2ｍ施工</t>
  </si>
  <si>
    <t>第20-28-0293</t>
  </si>
  <si>
    <t>廿日市市平良2丁目12番21号先交差点</t>
  </si>
  <si>
    <t>2ｍ</t>
  </si>
  <si>
    <t>第20-28-0248</t>
  </si>
  <si>
    <t>廿日市市平良山手2番19号先（平良山手交差点）</t>
  </si>
  <si>
    <t>北東側　4ｍ19縞中央分離帯の2縞を除く_x000D_
南東側　3.5ｍ6縞南西側から1、2，3，4，7，8縞目施工_x000D_
北西側　3.5ｍ7縞南西側から1，2，3，4，6，7，9縞目施工_x000D_
南西側　4ｍ16縞南東側から6，7，8縞目以外施工</t>
  </si>
  <si>
    <t>北東側9.9ｍ_x000D_
南東側3ｍ_x000D_
南西側9.8ｍ</t>
  </si>
  <si>
    <t>第20-28-0234</t>
  </si>
  <si>
    <t>廿日市市木材港北1番22号先交差点</t>
  </si>
  <si>
    <t>①東側　3ｍ8縞南側から2，3，4，5，6、7、8、9縞目施工_x000D_
②西側　3ｍ4縞北側から2，4，5，6縞目施工_x000D_
③南側　4ｍ6縞西側から2，5，6，9，10、11縞目_x000D_
④北側　4ｍ7縞西側から2，4，5，6，12、13、14縞目施工</t>
  </si>
  <si>
    <t>西側30ｍ_x000D_
西側50ｍ_x000D_
北側30m_x000D_
北側30ｍ</t>
  </si>
  <si>
    <t>①東側　北側1.3ｍ施工</t>
  </si>
  <si>
    <t>第12-28-0234</t>
  </si>
  <si>
    <t>廿日市市木材港北4番60号先交差点</t>
  </si>
  <si>
    <t>北側　止まれ施工_x000D_
南側　薄い部分止まれ施工</t>
  </si>
  <si>
    <t>北側　7ｍ施工_x000D_
南側　7.5ｍ施工</t>
  </si>
  <si>
    <t>第20-28-0190</t>
  </si>
  <si>
    <t>臨港道路</t>
  </si>
  <si>
    <t>廿日市市木材港北7番12号先（木材港北交差点）</t>
  </si>
  <si>
    <t>北側　4ｍ11縞西側から1，2，4，5，6、7、8、14、15、16縞目</t>
  </si>
  <si>
    <t>北側　薄い部分3.2ｍ施工</t>
  </si>
  <si>
    <t>第20-28-0233</t>
  </si>
  <si>
    <t>廿日市市木材港北9番37号先（木材港北9番交差点）</t>
  </si>
  <si>
    <t>北側　3ｍ8縞東側から5縞目以外施工</t>
  </si>
  <si>
    <t>東側4ｍ3縞北側から2，4，5縞目_x000D_
南側　3ｍ9縞全縞</t>
  </si>
  <si>
    <t>南側　3.5ｍ</t>
  </si>
  <si>
    <t>北側　3.1ｍ</t>
  </si>
  <si>
    <t>第20-28-0378</t>
  </si>
  <si>
    <t>廿日市市陽光台5丁目9番地南東角先交差点</t>
  </si>
  <si>
    <t>3ｍ5縞全縞塗替え</t>
  </si>
  <si>
    <t>30m_x000D_
50m</t>
  </si>
  <si>
    <t>安芸郡府中町浜田1丁目ほか道路標示工事</t>
    <rPh sb="13" eb="19">
      <t>ドウロヒョウジコウジ</t>
    </rPh>
    <phoneticPr fontId="2"/>
  </si>
  <si>
    <t>　　　 塗装工</t>
    <phoneticPr fontId="2"/>
  </si>
  <si>
    <t>　　　 別添のとおり</t>
    <phoneticPr fontId="2"/>
  </si>
  <si>
    <t>緑井3丁目7番9号先共力橋北詰交差点東側から東に30ｍ白実線施工（要署担当者確認）
緑井3丁目6番33号先から緑井2丁目27番20-2号先までの約440ｍ白破線施工（要署担当者確認）
緑井2丁目25番31号先緑井大橋（北）交差点から北西に30ｍ白実線施工（要署担当者確認）
緑井2丁目25番31号先緑井大町橋（北）交差点から南東に30ｍ白実線施工（要署担当者確認）
緑井2丁目25番28号先から同町24番14号先までの約170ｍ白破線施工（要署担当者確認）
緑井2丁目24番14号先から南東へ30ｍ（JR可部線堂ケ内踏切北西まで）白実線施工（要署担当者確認）
JR可部線堂ケ内踏切南東側から南東に約110ｍ白実線施工・大町駅東歩道橋先横断歩道の停止線間を除く
中須2丁目25番10号先から同町21番1号先までの約160ｍ白破線施工（要署担当者確認）
中須2丁目21番1号先から南東へ60ｍ白実線施工・小瀬歩道橋先横断歩道停止線間を除く
中須2丁目12番11号先から北西へ約140ｍ白破線施工（要署担当者確認）
中須2丁目12番1号先安大橋北詰交差点から北西に30ｍ白実線施工（要署担当者確認）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</si>
</sst>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¥&quot;#,##0_);\(&quot;¥&quot;#,##0\)"/>
    <numFmt numFmtId="176" formatCode="#,##0_ "/>
    <numFmt numFmtId="177" formatCode="0_);[Red]\(0\)"/>
    <numFmt numFmtId="178" formatCode="#,##0.00_ "/>
    <numFmt numFmtId="179" formatCode="#,##0.0_ "/>
    <numFmt numFmtId="180" formatCode="0_ "/>
    <numFmt numFmtId="181" formatCode="#,##0_);[Red]\(#,##0\)"/>
    <numFmt numFmtId="182" formatCode="[$-411]ggge&quot;年&quot;m&quot;月&quot;d&quot;日&quot;;@"/>
    <numFmt numFmtId="183" formatCode="#,##0&quot;－&quot;"/>
    <numFmt numFmtId="184" formatCode="&quot;第&quot;0&quot;回&quot;"/>
    <numFmt numFmtId="185" formatCode="&quot;W=&quot;0&quot;cm&quot;"/>
    <numFmt numFmtId="186" formatCode="&quot;W=&quot;@&quot;cm&quot;"/>
    <numFmt numFmtId="187" formatCode="#,##0.0_);[Red]\(#,##0.0\)"/>
    <numFmt numFmtId="188" formatCode="\(@\)"/>
    <numFmt numFmtId="189" formatCode="\№####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24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3" fillId="0" borderId="0"/>
    <xf numFmtId="0" fontId="17" fillId="0" borderId="0"/>
    <xf numFmtId="0" fontId="17" fillId="0" borderId="0"/>
    <xf numFmtId="5" fontId="17" fillId="0" borderId="0" applyFill="0" applyBorder="0" applyProtection="0"/>
    <xf numFmtId="0" fontId="14" fillId="0" borderId="1"/>
    <xf numFmtId="49" fontId="23" fillId="0" borderId="0"/>
    <xf numFmtId="38" fontId="1" fillId="0" borderId="0" applyFont="0" applyFill="0" applyBorder="0" applyAlignment="0" applyProtection="0"/>
    <xf numFmtId="0" fontId="17" fillId="0" borderId="2"/>
    <xf numFmtId="0" fontId="24" fillId="0" borderId="0"/>
    <xf numFmtId="179" fontId="17" fillId="2" borderId="0" applyNumberFormat="0" applyFont="0" applyBorder="0" applyAlignment="0" applyProtection="0">
      <alignment shrinkToFit="1"/>
    </xf>
    <xf numFmtId="58" fontId="17" fillId="0" borderId="0">
      <alignment shrinkToFit="1"/>
    </xf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</cellStyleXfs>
  <cellXfs count="321">
    <xf numFmtId="0" fontId="0" fillId="0" borderId="0" xfId="0"/>
    <xf numFmtId="0" fontId="8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76" fontId="12" fillId="0" borderId="0" xfId="0" applyNumberFormat="1" applyFont="1" applyAlignment="1">
      <alignment vertical="center" shrinkToFit="1"/>
    </xf>
    <xf numFmtId="0" fontId="8" fillId="0" borderId="9" xfId="0" applyFont="1" applyBorder="1" applyAlignment="1">
      <alignment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8" fillId="0" borderId="5" xfId="0" applyFont="1" applyBorder="1" applyAlignme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83" fontId="6" fillId="0" borderId="10" xfId="0" applyNumberFormat="1" applyFont="1" applyBorder="1" applyAlignment="1">
      <alignment vertical="center"/>
    </xf>
    <xf numFmtId="183" fontId="8" fillId="0" borderId="1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/>
    <xf numFmtId="0" fontId="0" fillId="0" borderId="0" xfId="0" applyFont="1" applyFill="1" applyBorder="1" applyAlignment="1">
      <alignment horizontal="right" vertical="center"/>
    </xf>
    <xf numFmtId="182" fontId="0" fillId="0" borderId="0" xfId="0" applyNumberForma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/>
    <xf numFmtId="182" fontId="0" fillId="0" borderId="0" xfId="0" applyNumberFormat="1" applyFill="1" applyBorder="1" applyAlignment="1">
      <alignment horizontal="left" vertical="center"/>
    </xf>
    <xf numFmtId="5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NumberFormat="1" applyFont="1" applyFill="1" applyBorder="1" applyAlignment="1">
      <alignment horizontal="center" vertical="center" shrinkToFit="1"/>
    </xf>
    <xf numFmtId="179" fontId="17" fillId="0" borderId="0" xfId="0" applyNumberFormat="1" applyFont="1" applyFill="1" applyBorder="1" applyAlignment="1">
      <alignment horizontal="right" vertical="center" shrinkToFit="1"/>
    </xf>
    <xf numFmtId="184" fontId="0" fillId="0" borderId="0" xfId="0" applyNumberFormat="1" applyFont="1" applyFill="1" applyBorder="1" applyAlignment="1">
      <alignment horizontal="left" vertical="center" shrinkToFit="1"/>
    </xf>
    <xf numFmtId="5" fontId="17" fillId="0" borderId="0" xfId="0" applyNumberFormat="1" applyFont="1" applyFill="1" applyBorder="1" applyAlignment="1">
      <alignment horizontal="left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9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179" fontId="17" fillId="0" borderId="19" xfId="0" applyNumberFormat="1" applyFont="1" applyFill="1" applyBorder="1" applyAlignment="1">
      <alignment horizontal="center" vertical="center" wrapText="1"/>
    </xf>
    <xf numFmtId="5" fontId="17" fillId="0" borderId="19" xfId="0" applyNumberFormat="1" applyFont="1" applyFill="1" applyBorder="1" applyAlignment="1">
      <alignment horizontal="center" vertical="center" shrinkToFit="1"/>
    </xf>
    <xf numFmtId="5" fontId="17" fillId="0" borderId="20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/>
    <xf numFmtId="0" fontId="17" fillId="0" borderId="21" xfId="0" applyFont="1" applyFill="1" applyBorder="1" applyAlignment="1">
      <alignment vertical="center" wrapText="1" shrinkToFit="1"/>
    </xf>
    <xf numFmtId="185" fontId="17" fillId="0" borderId="22" xfId="0" applyNumberFormat="1" applyFont="1" applyFill="1" applyBorder="1" applyAlignment="1">
      <alignment horizontal="left" vertical="center" wrapText="1" shrinkToFit="1"/>
    </xf>
    <xf numFmtId="0" fontId="17" fillId="0" borderId="22" xfId="0" applyFont="1" applyFill="1" applyBorder="1" applyAlignment="1">
      <alignment vertical="center" wrapText="1" shrinkToFit="1"/>
    </xf>
    <xf numFmtId="0" fontId="17" fillId="0" borderId="22" xfId="0" applyNumberFormat="1" applyFont="1" applyFill="1" applyBorder="1" applyAlignment="1">
      <alignment vertical="center" wrapText="1" shrinkToFit="1"/>
    </xf>
    <xf numFmtId="5" fontId="17" fillId="0" borderId="23" xfId="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 wrapText="1"/>
    </xf>
    <xf numFmtId="5" fontId="17" fillId="0" borderId="0" xfId="0" applyNumberFormat="1" applyFont="1" applyAlignment="1">
      <alignment vertical="center" wrapText="1"/>
    </xf>
    <xf numFmtId="0" fontId="17" fillId="0" borderId="24" xfId="10" applyNumberFormat="1" applyFont="1" applyFill="1" applyBorder="1" applyAlignment="1">
      <alignment vertical="center" wrapText="1" shrinkToFit="1"/>
    </xf>
    <xf numFmtId="185" fontId="17" fillId="0" borderId="25" xfId="10" applyNumberFormat="1" applyFont="1" applyFill="1" applyBorder="1" applyAlignment="1">
      <alignment horizontal="left" vertical="center" wrapText="1" shrinkToFit="1"/>
    </xf>
    <xf numFmtId="0" fontId="17" fillId="0" borderId="25" xfId="1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/>
    </xf>
    <xf numFmtId="5" fontId="17" fillId="0" borderId="0" xfId="0" applyNumberFormat="1" applyFont="1" applyAlignment="1">
      <alignment vertical="center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9" fillId="0" borderId="0" xfId="14" applyFont="1"/>
    <xf numFmtId="0" fontId="19" fillId="0" borderId="0" xfId="14" applyFont="1" applyFill="1"/>
    <xf numFmtId="0" fontId="1" fillId="0" borderId="0" xfId="14" applyFill="1"/>
    <xf numFmtId="181" fontId="20" fillId="0" borderId="26" xfId="7" applyNumberFormat="1" applyFont="1" applyFill="1" applyBorder="1" applyAlignment="1">
      <alignment horizontal="center"/>
    </xf>
    <xf numFmtId="181" fontId="20" fillId="0" borderId="0" xfId="7" applyNumberFormat="1" applyFont="1" applyFill="1" applyBorder="1" applyAlignment="1">
      <alignment horizontal="center"/>
    </xf>
    <xf numFmtId="181" fontId="18" fillId="0" borderId="26" xfId="14" applyNumberFormat="1" applyFont="1" applyFill="1" applyBorder="1"/>
    <xf numFmtId="181" fontId="18" fillId="0" borderId="0" xfId="14" applyNumberFormat="1" applyFont="1" applyFill="1" applyBorder="1"/>
    <xf numFmtId="0" fontId="17" fillId="0" borderId="27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 applyAlignment="1">
      <alignment shrinkToFit="1"/>
    </xf>
    <xf numFmtId="0" fontId="17" fillId="0" borderId="0" xfId="0" applyFont="1" applyAlignment="1">
      <alignment shrinkToFit="1"/>
    </xf>
    <xf numFmtId="186" fontId="17" fillId="0" borderId="0" xfId="0" applyNumberFormat="1" applyFont="1" applyAlignment="1">
      <alignment shrinkToFit="1"/>
    </xf>
    <xf numFmtId="0" fontId="17" fillId="0" borderId="0" xfId="0" applyNumberFormat="1" applyFont="1" applyAlignment="1">
      <alignment shrinkToFit="1"/>
    </xf>
    <xf numFmtId="179" fontId="17" fillId="0" borderId="0" xfId="0" applyNumberFormat="1" applyFont="1" applyAlignment="1">
      <alignment shrinkToFit="1"/>
    </xf>
    <xf numFmtId="5" fontId="17" fillId="0" borderId="0" xfId="0" applyNumberFormat="1" applyFont="1" applyAlignment="1">
      <alignment horizontal="right" shrinkToFit="1"/>
    </xf>
    <xf numFmtId="0" fontId="0" fillId="0" borderId="0" xfId="0" applyNumberFormat="1" applyFont="1" applyFill="1" applyBorder="1" applyAlignment="1">
      <alignment vertical="center"/>
    </xf>
    <xf numFmtId="5" fontId="17" fillId="0" borderId="0" xfId="0" applyNumberFormat="1" applyFont="1" applyFill="1" applyBorder="1" applyAlignment="1">
      <alignment vertical="center"/>
    </xf>
    <xf numFmtId="187" fontId="17" fillId="0" borderId="0" xfId="0" applyNumberFormat="1" applyFont="1" applyAlignment="1">
      <alignment shrinkToFit="1"/>
    </xf>
    <xf numFmtId="58" fontId="17" fillId="0" borderId="0" xfId="11" applyFont="1" applyAlignment="1">
      <alignment shrinkToFit="1"/>
    </xf>
    <xf numFmtId="187" fontId="17" fillId="0" borderId="33" xfId="0" applyNumberFormat="1" applyFont="1" applyFill="1" applyBorder="1" applyAlignment="1">
      <alignment horizontal="center" vertical="center" wrapText="1"/>
    </xf>
    <xf numFmtId="187" fontId="17" fillId="0" borderId="27" xfId="0" applyNumberFormat="1" applyFont="1" applyFill="1" applyBorder="1" applyAlignment="1">
      <alignment horizontal="center" vertical="center" wrapText="1"/>
    </xf>
    <xf numFmtId="187" fontId="17" fillId="0" borderId="34" xfId="0" applyNumberFormat="1" applyFont="1" applyFill="1" applyBorder="1" applyAlignment="1">
      <alignment horizontal="center" vertical="center" wrapText="1"/>
    </xf>
    <xf numFmtId="187" fontId="17" fillId="0" borderId="35" xfId="0" applyNumberFormat="1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vertical="center" wrapText="1"/>
    </xf>
    <xf numFmtId="185" fontId="17" fillId="0" borderId="27" xfId="0" applyNumberFormat="1" applyFont="1" applyFill="1" applyBorder="1" applyAlignment="1">
      <alignment horizontal="left" vertical="center" wrapText="1"/>
    </xf>
    <xf numFmtId="0" fontId="17" fillId="0" borderId="27" xfId="0" applyNumberFormat="1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58" fontId="17" fillId="0" borderId="36" xfId="11" applyFont="1" applyFill="1" applyBorder="1" applyAlignment="1">
      <alignment vertical="center" shrinkToFit="1"/>
    </xf>
    <xf numFmtId="0" fontId="17" fillId="0" borderId="37" xfId="0" applyNumberFormat="1" applyFont="1" applyFill="1" applyBorder="1" applyAlignment="1">
      <alignment vertical="center" shrinkToFit="1"/>
    </xf>
    <xf numFmtId="0" fontId="17" fillId="0" borderId="37" xfId="0" applyFont="1" applyFill="1" applyBorder="1" applyAlignment="1">
      <alignment vertical="center" shrinkToFit="1"/>
    </xf>
    <xf numFmtId="181" fontId="17" fillId="0" borderId="18" xfId="0" applyNumberFormat="1" applyFont="1" applyFill="1" applyBorder="1" applyAlignment="1">
      <alignment vertical="center" shrinkToFit="1"/>
    </xf>
    <xf numFmtId="181" fontId="17" fillId="0" borderId="19" xfId="0" applyNumberFormat="1" applyFont="1" applyFill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7" fillId="0" borderId="0" xfId="0" applyFont="1" applyBorder="1" applyAlignment="1">
      <alignment shrinkToFit="1"/>
    </xf>
    <xf numFmtId="0" fontId="17" fillId="0" borderId="0" xfId="10" applyNumberFormat="1" applyFont="1" applyFill="1" applyAlignment="1">
      <alignment shrinkToFit="1"/>
    </xf>
    <xf numFmtId="0" fontId="0" fillId="0" borderId="0" xfId="0" applyBorder="1" applyAlignment="1">
      <alignment shrinkToFit="1"/>
    </xf>
    <xf numFmtId="187" fontId="17" fillId="0" borderId="0" xfId="10" applyNumberFormat="1" applyFont="1" applyFill="1" applyAlignment="1">
      <alignment shrinkToFit="1"/>
    </xf>
    <xf numFmtId="0" fontId="17" fillId="0" borderId="0" xfId="8" applyFont="1" applyBorder="1" applyAlignment="1">
      <alignment shrinkToFit="1"/>
    </xf>
    <xf numFmtId="0" fontId="0" fillId="0" borderId="0" xfId="0" applyAlignment="1">
      <alignment shrinkToFit="1"/>
    </xf>
    <xf numFmtId="0" fontId="0" fillId="0" borderId="0" xfId="0" applyNumberFormat="1" applyAlignment="1">
      <alignment shrinkToFit="1"/>
    </xf>
    <xf numFmtId="0" fontId="21" fillId="0" borderId="0" xfId="13" applyFont="1">
      <alignment vertical="center"/>
    </xf>
    <xf numFmtId="0" fontId="13" fillId="0" borderId="0" xfId="13">
      <alignment vertical="center"/>
    </xf>
    <xf numFmtId="0" fontId="13" fillId="0" borderId="0" xfId="13" applyAlignment="1">
      <alignment vertical="center" wrapText="1"/>
    </xf>
    <xf numFmtId="0" fontId="21" fillId="0" borderId="0" xfId="13" applyFont="1" applyAlignment="1">
      <alignment horizontal="right" vertical="center" wrapText="1"/>
    </xf>
    <xf numFmtId="0" fontId="13" fillId="0" borderId="28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 wrapText="1"/>
    </xf>
    <xf numFmtId="0" fontId="13" fillId="0" borderId="39" xfId="13" applyBorder="1" applyAlignment="1">
      <alignment horizontal="center" vertical="center"/>
    </xf>
    <xf numFmtId="0" fontId="13" fillId="0" borderId="40" xfId="13" applyBorder="1" applyAlignment="1">
      <alignment vertical="center"/>
    </xf>
    <xf numFmtId="0" fontId="13" fillId="0" borderId="3" xfId="13" applyBorder="1" applyAlignment="1">
      <alignment horizontal="center" vertical="center" wrapText="1"/>
    </xf>
    <xf numFmtId="0" fontId="13" fillId="0" borderId="41" xfId="13" applyBorder="1" applyAlignment="1">
      <alignment horizontal="center" vertical="center" wrapText="1"/>
    </xf>
    <xf numFmtId="0" fontId="13" fillId="0" borderId="42" xfId="13" applyBorder="1" applyAlignment="1">
      <alignment horizontal="center" vertical="center" wrapText="1"/>
    </xf>
    <xf numFmtId="188" fontId="13" fillId="0" borderId="43" xfId="13" applyNumberFormat="1" applyBorder="1" applyAlignment="1">
      <alignment horizontal="center" vertical="center" wrapText="1"/>
    </xf>
    <xf numFmtId="188" fontId="13" fillId="0" borderId="44" xfId="13" applyNumberFormat="1" applyBorder="1" applyAlignment="1">
      <alignment horizontal="center" vertical="center" wrapText="1"/>
    </xf>
    <xf numFmtId="0" fontId="13" fillId="0" borderId="29" xfId="13" applyBorder="1" applyAlignment="1">
      <alignment vertical="center" wrapText="1"/>
    </xf>
    <xf numFmtId="0" fontId="13" fillId="0" borderId="30" xfId="13" applyBorder="1" applyAlignment="1">
      <alignment horizontal="center" vertical="center" wrapText="1"/>
    </xf>
    <xf numFmtId="0" fontId="13" fillId="0" borderId="31" xfId="13" applyBorder="1" applyAlignment="1">
      <alignment vertical="center" wrapText="1"/>
    </xf>
    <xf numFmtId="0" fontId="13" fillId="0" borderId="45" xfId="13" applyBorder="1" applyAlignment="1">
      <alignment vertical="center" wrapText="1"/>
    </xf>
    <xf numFmtId="0" fontId="13" fillId="0" borderId="46" xfId="13" applyBorder="1" applyAlignment="1">
      <alignment vertical="center" wrapText="1"/>
    </xf>
    <xf numFmtId="0" fontId="13" fillId="0" borderId="47" xfId="13" applyBorder="1" applyAlignment="1">
      <alignment vertical="center" wrapText="1"/>
    </xf>
    <xf numFmtId="177" fontId="8" fillId="0" borderId="3" xfId="0" applyNumberFormat="1" applyFont="1" applyBorder="1"/>
    <xf numFmtId="180" fontId="8" fillId="0" borderId="3" xfId="0" applyNumberFormat="1" applyFont="1" applyBorder="1"/>
    <xf numFmtId="0" fontId="17" fillId="0" borderId="0" xfId="0" applyFont="1" applyBorder="1" applyAlignment="1">
      <alignment vertical="center" wrapText="1"/>
    </xf>
    <xf numFmtId="5" fontId="17" fillId="0" borderId="0" xfId="0" applyNumberFormat="1" applyFont="1" applyBorder="1" applyAlignment="1">
      <alignment vertical="center" wrapText="1"/>
    </xf>
    <xf numFmtId="5" fontId="17" fillId="0" borderId="0" xfId="0" applyNumberFormat="1" applyFont="1" applyBorder="1" applyAlignment="1">
      <alignment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35" xfId="0" applyNumberFormat="1" applyFont="1" applyFill="1" applyBorder="1" applyAlignment="1">
      <alignment horizontal="center" vertical="center" shrinkToFit="1"/>
    </xf>
    <xf numFmtId="5" fontId="17" fillId="0" borderId="49" xfId="0" applyNumberFormat="1" applyFont="1" applyFill="1" applyBorder="1" applyAlignment="1">
      <alignment horizontal="center" vertical="center" shrinkToFit="1"/>
    </xf>
    <xf numFmtId="181" fontId="17" fillId="0" borderId="3" xfId="0" applyNumberFormat="1" applyFont="1" applyFill="1" applyBorder="1" applyAlignment="1">
      <alignment vertical="center" shrinkToFit="1"/>
    </xf>
    <xf numFmtId="181" fontId="17" fillId="0" borderId="27" xfId="0" applyNumberFormat="1" applyFont="1" applyFill="1" applyBorder="1" applyAlignment="1">
      <alignment vertical="center" shrinkToFit="1"/>
    </xf>
    <xf numFmtId="3" fontId="17" fillId="0" borderId="50" xfId="0" applyNumberFormat="1" applyFont="1" applyFill="1" applyBorder="1" applyAlignment="1">
      <alignment vertical="center" wrapText="1" shrinkToFit="1"/>
    </xf>
    <xf numFmtId="3" fontId="17" fillId="0" borderId="51" xfId="0" applyNumberFormat="1" applyFont="1" applyFill="1" applyBorder="1" applyAlignment="1">
      <alignment vertical="center" shrinkToFit="1"/>
    </xf>
    <xf numFmtId="3" fontId="17" fillId="0" borderId="0" xfId="0" applyNumberFormat="1" applyFont="1" applyFill="1" applyBorder="1" applyAlignment="1">
      <alignment vertical="center" shrinkToFit="1"/>
    </xf>
    <xf numFmtId="3" fontId="17" fillId="0" borderId="37" xfId="0" applyNumberFormat="1" applyFont="1" applyFill="1" applyBorder="1" applyAlignment="1">
      <alignment vertical="center" shrinkToFit="1"/>
    </xf>
    <xf numFmtId="0" fontId="13" fillId="0" borderId="52" xfId="13" applyBorder="1" applyAlignment="1">
      <alignment horizontal="center" vertical="center" wrapText="1"/>
    </xf>
    <xf numFmtId="0" fontId="22" fillId="0" borderId="48" xfId="13" applyFont="1" applyBorder="1" applyAlignment="1">
      <alignment horizontal="center" vertical="center" wrapText="1"/>
    </xf>
    <xf numFmtId="0" fontId="22" fillId="0" borderId="53" xfId="13" applyFont="1" applyBorder="1" applyAlignment="1">
      <alignment horizontal="center" vertical="center" wrapText="1"/>
    </xf>
    <xf numFmtId="0" fontId="22" fillId="0" borderId="38" xfId="13" applyFont="1" applyBorder="1" applyAlignment="1">
      <alignment horizontal="center" vertical="center" wrapText="1"/>
    </xf>
    <xf numFmtId="0" fontId="22" fillId="0" borderId="54" xfId="13" applyFont="1" applyBorder="1" applyAlignment="1">
      <alignment vertical="center" wrapText="1"/>
    </xf>
    <xf numFmtId="0" fontId="22" fillId="0" borderId="43" xfId="13" applyFont="1" applyBorder="1" applyAlignment="1">
      <alignment horizontal="center" vertical="center" wrapText="1"/>
    </xf>
    <xf numFmtId="0" fontId="22" fillId="0" borderId="27" xfId="13" applyFont="1" applyBorder="1" applyAlignment="1">
      <alignment horizontal="center" vertical="center" wrapText="1"/>
    </xf>
    <xf numFmtId="0" fontId="17" fillId="0" borderId="35" xfId="0" applyNumberFormat="1" applyFont="1" applyFill="1" applyBorder="1" applyAlignment="1">
      <alignment vertical="center" wrapText="1"/>
    </xf>
    <xf numFmtId="0" fontId="17" fillId="0" borderId="51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 shrinkToFit="1"/>
    </xf>
    <xf numFmtId="178" fontId="15" fillId="0" borderId="0" xfId="14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vertical="top" wrapText="1"/>
    </xf>
    <xf numFmtId="0" fontId="13" fillId="0" borderId="41" xfId="13" applyFont="1" applyBorder="1" applyAlignment="1">
      <alignment horizontal="center" vertical="center" wrapText="1"/>
    </xf>
    <xf numFmtId="0" fontId="13" fillId="0" borderId="42" xfId="13" applyFont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shrinkToFit="1"/>
    </xf>
    <xf numFmtId="0" fontId="17" fillId="0" borderId="27" xfId="0" applyNumberFormat="1" applyFont="1" applyFill="1" applyBorder="1" applyAlignment="1">
      <alignment horizontal="left" vertical="center" shrinkToFit="1"/>
    </xf>
    <xf numFmtId="0" fontId="5" fillId="0" borderId="7" xfId="0" applyFont="1" applyBorder="1" applyAlignment="1">
      <alignment horizontal="right"/>
    </xf>
    <xf numFmtId="0" fontId="5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7" xfId="0" applyNumberFormat="1" applyFont="1" applyBorder="1" applyAlignment="1"/>
    <xf numFmtId="0" fontId="17" fillId="0" borderId="28" xfId="0" applyFont="1" applyFill="1" applyBorder="1" applyAlignment="1">
      <alignment vertical="center" wrapText="1"/>
    </xf>
    <xf numFmtId="185" fontId="17" fillId="0" borderId="38" xfId="0" applyNumberFormat="1" applyFont="1" applyFill="1" applyBorder="1" applyAlignment="1">
      <alignment horizontal="left" vertical="center" wrapText="1"/>
    </xf>
    <xf numFmtId="0" fontId="17" fillId="0" borderId="38" xfId="0" applyNumberFormat="1" applyFont="1" applyFill="1" applyBorder="1" applyAlignment="1">
      <alignment vertical="center" wrapText="1"/>
    </xf>
    <xf numFmtId="0" fontId="17" fillId="0" borderId="38" xfId="0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17" fillId="0" borderId="30" xfId="0" applyFont="1" applyFill="1" applyBorder="1" applyAlignment="1">
      <alignment vertical="center" wrapText="1"/>
    </xf>
    <xf numFmtId="185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1" xfId="0" applyNumberFormat="1" applyFont="1" applyFill="1" applyBorder="1" applyAlignment="1">
      <alignment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33" xfId="13" applyBorder="1" applyAlignment="1">
      <alignment horizontal="center" vertical="center" wrapText="1"/>
    </xf>
    <xf numFmtId="0" fontId="13" fillId="0" borderId="35" xfId="13" applyBorder="1" applyAlignment="1">
      <alignment vertical="center" wrapText="1"/>
    </xf>
    <xf numFmtId="0" fontId="13" fillId="0" borderId="28" xfId="13" applyFont="1" applyBorder="1" applyAlignment="1">
      <alignment horizontal="center" vertical="center" wrapText="1"/>
    </xf>
    <xf numFmtId="179" fontId="17" fillId="0" borderId="22" xfId="0" applyNumberFormat="1" applyFont="1" applyFill="1" applyBorder="1" applyAlignment="1">
      <alignment horizontal="center" vertical="center" shrinkToFit="1"/>
    </xf>
    <xf numFmtId="176" fontId="17" fillId="0" borderId="22" xfId="0" applyNumberFormat="1" applyFont="1" applyFill="1" applyBorder="1" applyAlignment="1">
      <alignment vertical="center" shrinkToFit="1"/>
    </xf>
    <xf numFmtId="176" fontId="17" fillId="0" borderId="32" xfId="0" applyNumberFormat="1" applyFont="1" applyFill="1" applyBorder="1" applyAlignment="1">
      <alignment vertical="center" shrinkToFit="1"/>
    </xf>
    <xf numFmtId="178" fontId="17" fillId="0" borderId="25" xfId="10" applyNumberFormat="1" applyFont="1" applyFill="1" applyBorder="1" applyAlignment="1">
      <alignment horizontal="center" vertical="center" shrinkToFit="1"/>
    </xf>
    <xf numFmtId="176" fontId="17" fillId="0" borderId="25" xfId="10" applyNumberFormat="1" applyFont="1" applyFill="1" applyBorder="1" applyAlignment="1">
      <alignment vertical="center" shrinkToFit="1"/>
    </xf>
    <xf numFmtId="176" fontId="17" fillId="0" borderId="55" xfId="10" applyNumberFormat="1" applyFont="1" applyFill="1" applyBorder="1" applyAlignment="1">
      <alignment vertical="center" shrinkToFit="1"/>
    </xf>
    <xf numFmtId="181" fontId="17" fillId="0" borderId="28" xfId="0" applyNumberFormat="1" applyFont="1" applyFill="1" applyBorder="1" applyAlignment="1">
      <alignment vertical="center" shrinkToFit="1"/>
    </xf>
    <xf numFmtId="181" fontId="17" fillId="0" borderId="38" xfId="0" applyNumberFormat="1" applyFont="1" applyFill="1" applyBorder="1" applyAlignment="1">
      <alignment vertical="center" shrinkToFit="1"/>
    </xf>
    <xf numFmtId="181" fontId="17" fillId="0" borderId="30" xfId="0" applyNumberFormat="1" applyFont="1" applyFill="1" applyBorder="1" applyAlignment="1">
      <alignment vertical="center" shrinkToFit="1"/>
    </xf>
    <xf numFmtId="181" fontId="17" fillId="0" borderId="33" xfId="0" applyNumberFormat="1" applyFont="1" applyFill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176" fontId="17" fillId="0" borderId="29" xfId="0" applyNumberFormat="1" applyFont="1" applyFill="1" applyBorder="1" applyAlignment="1">
      <alignment horizontal="right" vertical="center" shrinkToFit="1"/>
    </xf>
    <xf numFmtId="176" fontId="17" fillId="0" borderId="32" xfId="0" applyNumberFormat="1" applyFont="1" applyFill="1" applyBorder="1" applyAlignment="1">
      <alignment horizontal="right" vertical="center" shrinkToFit="1"/>
    </xf>
    <xf numFmtId="176" fontId="17" fillId="0" borderId="3" xfId="0" applyNumberFormat="1" applyFont="1" applyFill="1" applyBorder="1" applyAlignment="1">
      <alignment vertical="center" shrinkToFit="1"/>
    </xf>
    <xf numFmtId="176" fontId="17" fillId="0" borderId="27" xfId="0" applyNumberFormat="1" applyFont="1" applyFill="1" applyBorder="1" applyAlignment="1">
      <alignment vertical="center" shrinkToFit="1"/>
    </xf>
    <xf numFmtId="176" fontId="17" fillId="0" borderId="22" xfId="0" applyNumberFormat="1" applyFont="1" applyFill="1" applyBorder="1" applyAlignment="1">
      <alignment horizontal="right" vertical="center" shrinkToFit="1"/>
    </xf>
    <xf numFmtId="176" fontId="17" fillId="0" borderId="31" xfId="0" applyNumberFormat="1" applyFont="1" applyBorder="1" applyAlignment="1">
      <alignment vertical="center" shrinkToFit="1"/>
    </xf>
    <xf numFmtId="176" fontId="17" fillId="0" borderId="35" xfId="0" applyNumberFormat="1" applyFont="1" applyBorder="1" applyAlignment="1">
      <alignment vertical="center" shrinkToFit="1"/>
    </xf>
    <xf numFmtId="176" fontId="17" fillId="0" borderId="32" xfId="0" applyNumberFormat="1" applyFont="1" applyBorder="1" applyAlignment="1">
      <alignment vertical="center" shrinkToFit="1"/>
    </xf>
    <xf numFmtId="179" fontId="17" fillId="0" borderId="22" xfId="0" applyNumberFormat="1" applyFont="1" applyFill="1" applyBorder="1" applyAlignment="1">
      <alignment vertical="center" shrinkToFit="1"/>
    </xf>
    <xf numFmtId="179" fontId="17" fillId="0" borderId="25" xfId="10" applyNumberFormat="1" applyFont="1" applyFill="1" applyBorder="1" applyAlignment="1">
      <alignment vertical="center" shrinkToFit="1"/>
    </xf>
    <xf numFmtId="179" fontId="17" fillId="0" borderId="38" xfId="0" applyNumberFormat="1" applyFont="1" applyFill="1" applyBorder="1" applyAlignment="1">
      <alignment vertical="center" shrinkToFit="1"/>
    </xf>
    <xf numFmtId="179" fontId="17" fillId="0" borderId="3" xfId="0" applyNumberFormat="1" applyFont="1" applyFill="1" applyBorder="1" applyAlignment="1">
      <alignment vertical="center" shrinkToFit="1"/>
    </xf>
    <xf numFmtId="179" fontId="17" fillId="0" borderId="27" xfId="0" applyNumberFormat="1" applyFont="1" applyFill="1" applyBorder="1" applyAlignment="1">
      <alignment vertical="center" shrinkToFit="1"/>
    </xf>
    <xf numFmtId="179" fontId="17" fillId="0" borderId="19" xfId="0" applyNumberFormat="1" applyFont="1" applyFill="1" applyBorder="1" applyAlignment="1">
      <alignment vertical="center" shrinkToFit="1"/>
    </xf>
    <xf numFmtId="179" fontId="17" fillId="0" borderId="29" xfId="0" applyNumberFormat="1" applyFont="1" applyFill="1" applyBorder="1" applyAlignment="1">
      <alignment vertical="center" shrinkToFit="1"/>
    </xf>
    <xf numFmtId="179" fontId="17" fillId="0" borderId="31" xfId="0" applyNumberFormat="1" applyFont="1" applyFill="1" applyBorder="1" applyAlignment="1">
      <alignment vertical="center" shrinkToFit="1"/>
    </xf>
    <xf numFmtId="179" fontId="17" fillId="0" borderId="35" xfId="0" applyNumberFormat="1" applyFont="1" applyFill="1" applyBorder="1" applyAlignment="1">
      <alignment vertical="center" shrinkToFit="1"/>
    </xf>
    <xf numFmtId="179" fontId="17" fillId="0" borderId="56" xfId="0" applyNumberFormat="1" applyFont="1" applyFill="1" applyBorder="1" applyAlignment="1">
      <alignment vertical="center" shrinkToFit="1"/>
    </xf>
    <xf numFmtId="179" fontId="17" fillId="0" borderId="20" xfId="0" applyNumberFormat="1" applyFont="1" applyFill="1" applyBorder="1" applyAlignment="1">
      <alignment vertical="center" shrinkToFit="1"/>
    </xf>
    <xf numFmtId="49" fontId="8" fillId="0" borderId="3" xfId="0" quotePrefix="1" applyNumberFormat="1" applyFont="1" applyBorder="1"/>
    <xf numFmtId="189" fontId="25" fillId="0" borderId="0" xfId="13" applyNumberFormat="1" applyFont="1" applyAlignment="1">
      <alignment horizontal="center" vertical="center"/>
    </xf>
    <xf numFmtId="0" fontId="26" fillId="0" borderId="35" xfId="13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8" fillId="0" borderId="57" xfId="0" applyNumberFormat="1" applyFont="1" applyBorder="1" applyAlignment="1">
      <alignment horizontal="center" vertical="center" shrinkToFit="1"/>
    </xf>
    <xf numFmtId="0" fontId="8" fillId="0" borderId="58" xfId="0" applyNumberFormat="1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 shrinkToFit="1"/>
    </xf>
    <xf numFmtId="49" fontId="5" fillId="0" borderId="0" xfId="0" applyNumberFormat="1" applyFont="1" applyBorder="1" applyAlignment="1">
      <alignment horizontal="left" vertical="center"/>
    </xf>
    <xf numFmtId="183" fontId="8" fillId="0" borderId="1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top" wrapTex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176" fontId="18" fillId="0" borderId="26" xfId="14" applyNumberFormat="1" applyFont="1" applyFill="1" applyBorder="1" applyAlignment="1">
      <alignment horizontal="center"/>
    </xf>
    <xf numFmtId="176" fontId="18" fillId="0" borderId="0" xfId="14" applyNumberFormat="1" applyFont="1" applyFill="1" applyBorder="1" applyAlignment="1">
      <alignment horizontal="center"/>
    </xf>
    <xf numFmtId="0" fontId="17" fillId="0" borderId="33" xfId="0" applyNumberFormat="1" applyFont="1" applyFill="1" applyBorder="1" applyAlignment="1">
      <alignment horizontal="center" vertical="center" shrinkToFit="1"/>
    </xf>
    <xf numFmtId="0" fontId="17" fillId="0" borderId="27" xfId="0" applyNumberFormat="1" applyFont="1" applyFill="1" applyBorder="1" applyAlignment="1">
      <alignment horizontal="center" vertical="center" shrinkToFit="1"/>
    </xf>
    <xf numFmtId="0" fontId="17" fillId="0" borderId="28" xfId="0" applyNumberFormat="1" applyFont="1" applyFill="1" applyBorder="1" applyAlignment="1">
      <alignment horizontal="center" vertical="center" shrinkToFit="1"/>
    </xf>
    <xf numFmtId="0" fontId="17" fillId="0" borderId="38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7" fillId="0" borderId="52" xfId="0" applyNumberFormat="1" applyFont="1" applyFill="1" applyBorder="1" applyAlignment="1">
      <alignment horizontal="center" vertical="center" shrinkToFit="1"/>
    </xf>
    <xf numFmtId="0" fontId="0" fillId="0" borderId="24" xfId="0" applyBorder="1"/>
    <xf numFmtId="0" fontId="0" fillId="0" borderId="59" xfId="0" applyBorder="1"/>
    <xf numFmtId="0" fontId="17" fillId="0" borderId="21" xfId="0" applyNumberFormat="1" applyFont="1" applyFill="1" applyBorder="1" applyAlignment="1">
      <alignment horizontal="center" vertical="center" shrinkToFit="1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7" fillId="0" borderId="30" xfId="0" applyFont="1" applyBorder="1" applyAlignment="1">
      <alignment horizontal="center" shrinkToFit="1"/>
    </xf>
    <xf numFmtId="0" fontId="17" fillId="0" borderId="33" xfId="0" applyFont="1" applyBorder="1" applyAlignment="1">
      <alignment horizontal="center" shrinkToFit="1"/>
    </xf>
    <xf numFmtId="0" fontId="17" fillId="0" borderId="3" xfId="0" applyNumberFormat="1" applyFont="1" applyBorder="1" applyAlignment="1">
      <alignment horizontal="center" shrinkToFit="1"/>
    </xf>
    <xf numFmtId="0" fontId="17" fillId="0" borderId="27" xfId="0" applyNumberFormat="1" applyFont="1" applyBorder="1" applyAlignment="1">
      <alignment horizontal="center" shrinkToFit="1"/>
    </xf>
    <xf numFmtId="0" fontId="17" fillId="0" borderId="30" xfId="0" applyNumberFormat="1" applyFont="1" applyFill="1" applyBorder="1" applyAlignment="1">
      <alignment horizontal="center" vertical="center" shrinkToFit="1"/>
    </xf>
    <xf numFmtId="0" fontId="17" fillId="0" borderId="3" xfId="0" applyNumberFormat="1" applyFont="1" applyFill="1" applyBorder="1" applyAlignment="1">
      <alignment horizontal="center" vertical="center" shrinkToFit="1"/>
    </xf>
    <xf numFmtId="181" fontId="17" fillId="0" borderId="57" xfId="0" applyNumberFormat="1" applyFont="1" applyFill="1" applyBorder="1" applyAlignment="1">
      <alignment horizontal="center" vertical="center" wrapText="1"/>
    </xf>
    <xf numFmtId="181" fontId="17" fillId="0" borderId="58" xfId="0" applyNumberFormat="1" applyFont="1" applyFill="1" applyBorder="1" applyAlignment="1">
      <alignment horizontal="center" vertical="center" wrapText="1"/>
    </xf>
    <xf numFmtId="187" fontId="17" fillId="0" borderId="6" xfId="0" applyNumberFormat="1" applyFont="1" applyFill="1" applyBorder="1" applyAlignment="1">
      <alignment horizontal="center" vertical="center" wrapText="1"/>
    </xf>
    <xf numFmtId="187" fontId="17" fillId="0" borderId="8" xfId="0" applyNumberFormat="1" applyFont="1" applyFill="1" applyBorder="1" applyAlignment="1">
      <alignment horizontal="center" vertical="center" wrapText="1"/>
    </xf>
    <xf numFmtId="187" fontId="17" fillId="0" borderId="57" xfId="0" applyNumberFormat="1" applyFont="1" applyFill="1" applyBorder="1" applyAlignment="1">
      <alignment horizontal="center" vertical="center" wrapText="1"/>
    </xf>
    <xf numFmtId="187" fontId="17" fillId="0" borderId="58" xfId="0" applyNumberFormat="1" applyFont="1" applyFill="1" applyBorder="1" applyAlignment="1">
      <alignment horizontal="center" vertical="center" wrapText="1"/>
    </xf>
    <xf numFmtId="187" fontId="17" fillId="0" borderId="68" xfId="0" applyNumberFormat="1" applyFont="1" applyFill="1" applyBorder="1" applyAlignment="1">
      <alignment horizontal="center" vertical="center" wrapText="1"/>
    </xf>
    <xf numFmtId="187" fontId="17" fillId="0" borderId="69" xfId="0" applyNumberFormat="1" applyFont="1" applyFill="1" applyBorder="1" applyAlignment="1">
      <alignment horizontal="center" vertical="center" wrapText="1"/>
    </xf>
    <xf numFmtId="187" fontId="17" fillId="0" borderId="23" xfId="0" applyNumberFormat="1" applyFont="1" applyFill="1" applyBorder="1" applyAlignment="1">
      <alignment horizontal="center" vertical="center" wrapText="1"/>
    </xf>
    <xf numFmtId="181" fontId="17" fillId="0" borderId="70" xfId="0" applyNumberFormat="1" applyFont="1" applyFill="1" applyBorder="1" applyAlignment="1">
      <alignment horizontal="center" vertical="center" wrapText="1"/>
    </xf>
    <xf numFmtId="181" fontId="17" fillId="0" borderId="66" xfId="0" applyNumberFormat="1" applyFont="1" applyFill="1" applyBorder="1" applyAlignment="1">
      <alignment horizontal="center" vertical="center" shrinkToFit="1"/>
    </xf>
    <xf numFmtId="181" fontId="17" fillId="0" borderId="70" xfId="0" applyNumberFormat="1" applyFont="1" applyFill="1" applyBorder="1" applyAlignment="1">
      <alignment horizontal="center" vertical="center" shrinkToFit="1"/>
    </xf>
    <xf numFmtId="0" fontId="17" fillId="0" borderId="66" xfId="0" applyNumberFormat="1" applyFont="1" applyFill="1" applyBorder="1" applyAlignment="1">
      <alignment horizontal="center" vertical="center" shrinkToFit="1"/>
    </xf>
    <xf numFmtId="0" fontId="17" fillId="0" borderId="67" xfId="0" applyNumberFormat="1" applyFont="1" applyFill="1" applyBorder="1" applyAlignment="1">
      <alignment horizontal="center" vertical="center" shrinkToFit="1"/>
    </xf>
    <xf numFmtId="0" fontId="17" fillId="0" borderId="70" xfId="0" applyNumberFormat="1" applyFont="1" applyFill="1" applyBorder="1" applyAlignment="1">
      <alignment horizontal="center" vertical="center" shrinkToFit="1"/>
    </xf>
    <xf numFmtId="181" fontId="17" fillId="0" borderId="66" xfId="0" applyNumberFormat="1" applyFont="1" applyFill="1" applyBorder="1" applyAlignment="1">
      <alignment horizontal="center" vertical="center" wrapText="1"/>
    </xf>
    <xf numFmtId="187" fontId="17" fillId="0" borderId="30" xfId="0" applyNumberFormat="1" applyFont="1" applyFill="1" applyBorder="1" applyAlignment="1">
      <alignment horizontal="center" vertical="center" shrinkToFit="1"/>
    </xf>
    <xf numFmtId="187" fontId="17" fillId="0" borderId="31" xfId="0" applyNumberFormat="1" applyFont="1" applyFill="1" applyBorder="1" applyAlignment="1">
      <alignment horizontal="center" vertical="center" shrinkToFit="1"/>
    </xf>
    <xf numFmtId="0" fontId="17" fillId="0" borderId="60" xfId="0" applyNumberFormat="1" applyFont="1" applyFill="1" applyBorder="1" applyAlignment="1">
      <alignment horizontal="center" vertical="center" shrinkToFit="1"/>
    </xf>
    <xf numFmtId="0" fontId="17" fillId="0" borderId="61" xfId="0" applyNumberFormat="1" applyFont="1" applyFill="1" applyBorder="1" applyAlignment="1">
      <alignment horizontal="center" vertical="center" shrinkToFit="1"/>
    </xf>
    <xf numFmtId="0" fontId="17" fillId="0" borderId="62" xfId="0" applyNumberFormat="1" applyFont="1" applyFill="1" applyBorder="1" applyAlignment="1">
      <alignment horizontal="center" vertical="center" shrinkToFit="1"/>
    </xf>
    <xf numFmtId="0" fontId="17" fillId="0" borderId="63" xfId="0" applyNumberFormat="1" applyFont="1" applyFill="1" applyBorder="1" applyAlignment="1">
      <alignment horizontal="center" vertical="center" shrinkToFit="1"/>
    </xf>
    <xf numFmtId="0" fontId="17" fillId="0" borderId="64" xfId="0" applyNumberFormat="1" applyFont="1" applyFill="1" applyBorder="1" applyAlignment="1">
      <alignment horizontal="center" vertical="center" shrinkToFit="1"/>
    </xf>
    <xf numFmtId="0" fontId="17" fillId="0" borderId="65" xfId="0" applyNumberFormat="1" applyFont="1" applyFill="1" applyBorder="1" applyAlignment="1">
      <alignment horizontal="center" vertical="center" shrinkToFit="1"/>
    </xf>
    <xf numFmtId="187" fontId="17" fillId="0" borderId="66" xfId="0" applyNumberFormat="1" applyFont="1" applyFill="1" applyBorder="1" applyAlignment="1">
      <alignment horizontal="center" vertical="center" wrapText="1"/>
    </xf>
    <xf numFmtId="187" fontId="17" fillId="0" borderId="67" xfId="0" applyNumberFormat="1" applyFont="1" applyFill="1" applyBorder="1" applyAlignment="1">
      <alignment horizontal="center" vertical="center" wrapText="1"/>
    </xf>
    <xf numFmtId="0" fontId="13" fillId="0" borderId="25" xfId="13" applyBorder="1" applyAlignment="1">
      <alignment horizontal="center" vertical="center"/>
    </xf>
    <xf numFmtId="0" fontId="13" fillId="0" borderId="43" xfId="13" applyBorder="1" applyAlignment="1">
      <alignment horizontal="center" vertical="center"/>
    </xf>
    <xf numFmtId="0" fontId="13" fillId="0" borderId="45" xfId="13" applyBorder="1" applyAlignment="1">
      <alignment horizontal="center" vertical="center" wrapText="1"/>
    </xf>
    <xf numFmtId="0" fontId="13" fillId="0" borderId="73" xfId="13" applyBorder="1" applyAlignment="1">
      <alignment horizontal="center" vertical="center" wrapText="1"/>
    </xf>
    <xf numFmtId="0" fontId="21" fillId="0" borderId="71" xfId="13" applyFont="1" applyBorder="1">
      <alignment vertical="center"/>
    </xf>
    <xf numFmtId="0" fontId="21" fillId="0" borderId="48" xfId="13" applyFont="1" applyBorder="1">
      <alignment vertical="center"/>
    </xf>
    <xf numFmtId="0" fontId="21" fillId="0" borderId="72" xfId="13" applyFont="1" applyBorder="1">
      <alignment vertical="center"/>
    </xf>
    <xf numFmtId="0" fontId="21" fillId="0" borderId="54" xfId="13" applyFont="1" applyBorder="1">
      <alignment vertical="center"/>
    </xf>
    <xf numFmtId="0" fontId="21" fillId="0" borderId="48" xfId="13" applyFont="1" applyBorder="1" applyAlignment="1">
      <alignment vertical="center" wrapText="1"/>
    </xf>
    <xf numFmtId="0" fontId="21" fillId="0" borderId="54" xfId="13" applyFont="1" applyBorder="1" applyAlignment="1">
      <alignment vertical="center" wrapText="1"/>
    </xf>
    <xf numFmtId="0" fontId="25" fillId="0" borderId="54" xfId="13" applyFont="1" applyBorder="1" applyAlignment="1">
      <alignment horizontal="center" vertical="center"/>
    </xf>
    <xf numFmtId="0" fontId="13" fillId="0" borderId="28" xfId="13" applyBorder="1" applyAlignment="1">
      <alignment horizontal="center" vertical="center" wrapText="1"/>
    </xf>
    <xf numFmtId="0" fontId="13" fillId="0" borderId="30" xfId="13" applyBorder="1" applyAlignment="1">
      <alignment horizontal="center" vertical="center"/>
    </xf>
    <xf numFmtId="0" fontId="13" fillId="0" borderId="33" xfId="13" applyBorder="1" applyAlignment="1">
      <alignment horizontal="center" vertical="center"/>
    </xf>
    <xf numFmtId="0" fontId="13" fillId="0" borderId="53" xfId="13" applyBorder="1" applyAlignment="1">
      <alignment horizontal="center" vertical="center" wrapText="1"/>
    </xf>
    <xf numFmtId="0" fontId="13" fillId="0" borderId="25" xfId="13" applyBorder="1" applyAlignment="1">
      <alignment horizontal="center" vertical="center" wrapText="1"/>
    </xf>
    <xf numFmtId="0" fontId="13" fillId="0" borderId="43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/>
    </xf>
    <xf numFmtId="0" fontId="13" fillId="0" borderId="3" xfId="13" applyBorder="1" applyAlignment="1">
      <alignment horizontal="center" vertical="center"/>
    </xf>
    <xf numFmtId="0" fontId="13" fillId="0" borderId="27" xfId="13" applyBorder="1" applyAlignment="1">
      <alignment horizontal="center" vertical="center"/>
    </xf>
    <xf numFmtId="0" fontId="13" fillId="0" borderId="38" xfId="13" applyBorder="1" applyAlignment="1">
      <alignment horizontal="center" vertical="center" wrapText="1"/>
    </xf>
    <xf numFmtId="0" fontId="13" fillId="0" borderId="3" xfId="13" applyBorder="1" applyAlignment="1">
      <alignment horizontal="center"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29" xfId="13" applyBorder="1" applyAlignment="1">
      <alignment horizontal="center" vertical="center"/>
    </xf>
    <xf numFmtId="0" fontId="21" fillId="0" borderId="0" xfId="13" applyFont="1" applyBorder="1" applyAlignment="1">
      <alignment vertical="center" wrapText="1"/>
    </xf>
    <xf numFmtId="0" fontId="21" fillId="0" borderId="26" xfId="13" applyFont="1" applyBorder="1">
      <alignment vertical="center"/>
    </xf>
    <xf numFmtId="0" fontId="21" fillId="0" borderId="0" xfId="13" applyFont="1" applyBorder="1">
      <alignment vertical="center"/>
    </xf>
    <xf numFmtId="0" fontId="13" fillId="0" borderId="71" xfId="13" applyBorder="1" applyAlignment="1">
      <alignment horizontal="center" vertical="center"/>
    </xf>
    <xf numFmtId="0" fontId="13" fillId="0" borderId="26" xfId="13" applyBorder="1" applyAlignment="1">
      <alignment horizontal="center" vertical="center"/>
    </xf>
    <xf numFmtId="0" fontId="13" fillId="0" borderId="72" xfId="13" applyBorder="1" applyAlignment="1">
      <alignment horizontal="center" vertical="center"/>
    </xf>
  </cellXfs>
  <cellStyles count="16">
    <cellStyle name="standard" xfId="1" xr:uid="{00000000-0005-0000-0000-000000000000}"/>
    <cellStyle name="その他" xfId="2" xr:uid="{00000000-0005-0000-0000-000001000000}"/>
    <cellStyle name="ヘッダー" xfId="3" xr:uid="{00000000-0005-0000-0000-000002000000}"/>
    <cellStyle name="金額" xfId="4" xr:uid="{00000000-0005-0000-0000-000003000000}"/>
    <cellStyle name="罫線" xfId="5" xr:uid="{00000000-0005-0000-0000-000004000000}"/>
    <cellStyle name="警察署" xfId="6" xr:uid="{00000000-0005-0000-0000-000005000000}"/>
    <cellStyle name="桁区切り" xfId="7" builtinId="6"/>
    <cellStyle name="合計" xfId="8" xr:uid="{00000000-0005-0000-0000-000007000000}"/>
    <cellStyle name="場所" xfId="9" xr:uid="{00000000-0005-0000-0000-000008000000}"/>
    <cellStyle name="撤去" xfId="10" xr:uid="{00000000-0005-0000-0000-000009000000}"/>
    <cellStyle name="日付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  <cellStyle name="標準_１３年度単価の改正２" xfId="14" xr:uid="{00000000-0005-0000-0000-00000E000000}"/>
    <cellStyle name="未定義" xfId="15" xr:uid="{00000000-0005-0000-0000-00000F000000}"/>
  </cellStyles>
  <dxfs count="6"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ill>
        <patternFill>
          <bgColor indexed="55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170162</xdr:colOff>
      <xdr:row>2</xdr:row>
      <xdr:rowOff>343168</xdr:rowOff>
    </xdr:from>
    <xdr:to>
      <xdr:col>0</xdr:col>
      <xdr:colOff>620007</xdr:colOff>
      <xdr:row>2</xdr:row>
      <xdr:rowOff>343169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6A93E1D-A3DE-4EF6-B1E1-91E6F531700F}"/>
            </a:ext>
          </a:extLst>
        </xdr:cNvPr>
        <xdr:cNvCxnSpPr/>
      </xdr:nvCxnSpPr>
      <xdr:spPr>
        <a:xfrm>
          <a:off x="194927" y="734900"/>
          <a:ext cx="4857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208504</xdr:colOff>
      <xdr:row>2</xdr:row>
      <xdr:rowOff>344375</xdr:rowOff>
    </xdr:from>
    <xdr:to>
      <xdr:col>1</xdr:col>
      <xdr:colOff>513304</xdr:colOff>
      <xdr:row>2</xdr:row>
      <xdr:rowOff>344375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77130ED-9350-420E-8BBD-BF90D56B477A}"/>
            </a:ext>
          </a:extLst>
        </xdr:cNvPr>
        <xdr:cNvCxnSpPr/>
      </xdr:nvCxnSpPr>
      <xdr:spPr>
        <a:xfrm>
          <a:off x="1120597" y="736107"/>
          <a:ext cx="342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1695450</xdr:colOff>
      <xdr:row>4</xdr:row>
      <xdr:rowOff>36195</xdr:rowOff>
    </xdr:from>
    <xdr:ext cx="530915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0C11B04-4B43-49AC-A799-161BDD008DFC}"/>
            </a:ext>
          </a:extLst>
        </xdr:cNvPr>
        <xdr:cNvSpPr txBox="1"/>
      </xdr:nvSpPr>
      <xdr:spPr>
        <a:xfrm>
          <a:off x="1695450" y="859155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警察署</a:t>
          </a:r>
        </a:p>
      </xdr:txBody>
    </xdr:sp>
    <xdr:clientData/>
  </xdr:oneCellAnchor>
  <xdr:oneCellAnchor>
    <xdr:from>
      <xdr:col>0</xdr:col>
      <xdr:colOff>120015</xdr:colOff>
      <xdr:row>4</xdr:row>
      <xdr:rowOff>118110</xdr:rowOff>
    </xdr:from>
    <xdr:ext cx="415498" cy="2423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F7CF630-222B-4652-BC2A-DC30F67BDB66}"/>
            </a:ext>
          </a:extLst>
        </xdr:cNvPr>
        <xdr:cNvSpPr txBox="1"/>
      </xdr:nvSpPr>
      <xdr:spPr>
        <a:xfrm>
          <a:off x="120015" y="94107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区分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showZeros="0" view="pageBreakPreview" topLeftCell="A58" zoomScaleNormal="55" zoomScaleSheetLayoutView="100" workbookViewId="0">
      <selection activeCell="D56" sqref="D56"/>
    </sheetView>
  </sheetViews>
  <sheetFormatPr defaultColWidth="9" defaultRowHeight="13.2"/>
  <cols>
    <col min="1" max="1" width="11.109375" style="1" customWidth="1"/>
    <col min="2" max="2" width="12" style="1" customWidth="1"/>
    <col min="3" max="6" width="11.109375" style="1" customWidth="1"/>
    <col min="7" max="7" width="8.21875" style="1" customWidth="1"/>
    <col min="8" max="8" width="6.88671875" style="1" customWidth="1"/>
    <col min="9" max="9" width="9" style="1"/>
    <col min="10" max="10" width="32.88671875" style="1" customWidth="1"/>
    <col min="11" max="11" width="10.88671875" style="1" customWidth="1"/>
    <col min="12" max="16384" width="9" style="1"/>
  </cols>
  <sheetData>
    <row r="1" spans="1:15" ht="16.2">
      <c r="A1" s="37"/>
      <c r="G1" s="168"/>
      <c r="H1" s="165" t="str">
        <f>IF(工事番号="","№ 　　　        ","№ " &amp; 工事番号)</f>
        <v>№ 8-25</v>
      </c>
      <c r="J1" s="2" t="s">
        <v>15</v>
      </c>
      <c r="K1" s="214" t="s">
        <v>148</v>
      </c>
    </row>
    <row r="2" spans="1:15">
      <c r="A2" s="14" t="s">
        <v>19</v>
      </c>
      <c r="B2" s="14" t="s">
        <v>34</v>
      </c>
      <c r="C2" s="14" t="s">
        <v>20</v>
      </c>
      <c r="D2" s="14" t="s">
        <v>21</v>
      </c>
      <c r="E2" s="14" t="s">
        <v>22</v>
      </c>
      <c r="F2" s="14" t="s">
        <v>23</v>
      </c>
      <c r="G2" s="222" t="str">
        <f>年月</f>
        <v>令和 8 年 7 月</v>
      </c>
      <c r="H2" s="223"/>
      <c r="J2" s="2" t="s">
        <v>16</v>
      </c>
      <c r="K2" s="133" t="s">
        <v>149</v>
      </c>
    </row>
    <row r="3" spans="1:15" ht="54" customHeight="1">
      <c r="A3" s="2"/>
      <c r="B3" s="2"/>
      <c r="C3" s="2"/>
      <c r="D3" s="2"/>
      <c r="E3" s="2"/>
      <c r="F3" s="2"/>
      <c r="G3" s="224" t="s">
        <v>146</v>
      </c>
      <c r="H3" s="225"/>
    </row>
    <row r="4" spans="1:15">
      <c r="A4" s="3"/>
      <c r="B4" s="4"/>
      <c r="C4" s="4"/>
      <c r="D4" s="4"/>
      <c r="E4" s="4"/>
      <c r="F4" s="4"/>
      <c r="G4" s="4"/>
      <c r="H4" s="5"/>
      <c r="K4" s="167"/>
    </row>
    <row r="5" spans="1:15">
      <c r="A5" s="6"/>
      <c r="B5" s="7"/>
      <c r="C5" s="7"/>
      <c r="D5" s="7"/>
      <c r="E5" s="7"/>
      <c r="F5" s="7"/>
      <c r="G5" s="7"/>
      <c r="H5" s="8"/>
      <c r="J5" s="4"/>
      <c r="K5" s="4"/>
      <c r="L5" s="4"/>
      <c r="M5" s="4"/>
      <c r="N5" s="4"/>
      <c r="O5" s="4"/>
    </row>
    <row r="6" spans="1:15">
      <c r="A6" s="6"/>
      <c r="B6" s="7"/>
      <c r="C6" s="7"/>
      <c r="D6" s="7"/>
      <c r="E6" s="7"/>
      <c r="F6" s="7"/>
      <c r="G6" s="7"/>
      <c r="H6" s="8"/>
      <c r="J6" s="4"/>
      <c r="K6" s="4"/>
      <c r="L6" s="4"/>
      <c r="M6" s="4"/>
      <c r="N6" s="4"/>
      <c r="O6" s="4"/>
    </row>
    <row r="7" spans="1:15">
      <c r="A7" s="6"/>
      <c r="B7" s="7"/>
      <c r="C7" s="7"/>
      <c r="D7" s="7"/>
      <c r="E7" s="7"/>
      <c r="F7" s="7"/>
      <c r="G7" s="7"/>
      <c r="H7" s="8"/>
      <c r="J7" s="4"/>
      <c r="K7" s="4"/>
      <c r="L7" s="4"/>
      <c r="M7" s="4"/>
      <c r="N7" s="4"/>
      <c r="O7" s="4"/>
    </row>
    <row r="8" spans="1:15">
      <c r="A8" s="6"/>
      <c r="B8" s="7"/>
      <c r="C8" s="7"/>
      <c r="D8" s="7"/>
      <c r="E8" s="7"/>
      <c r="F8" s="7"/>
      <c r="G8" s="7"/>
      <c r="H8" s="8"/>
      <c r="J8" s="4"/>
      <c r="K8" s="4"/>
      <c r="L8" s="4"/>
      <c r="M8" s="4"/>
      <c r="N8" s="4"/>
      <c r="O8" s="4"/>
    </row>
    <row r="9" spans="1:15">
      <c r="A9" s="6"/>
      <c r="B9" s="7"/>
      <c r="C9" s="7"/>
      <c r="D9" s="7"/>
      <c r="E9" s="7"/>
      <c r="F9" s="7"/>
      <c r="G9" s="7"/>
      <c r="H9" s="8"/>
    </row>
    <row r="10" spans="1:15">
      <c r="A10" s="6"/>
      <c r="B10" s="7"/>
      <c r="C10" s="7"/>
      <c r="D10" s="7"/>
      <c r="E10" s="7"/>
      <c r="F10" s="7"/>
      <c r="G10" s="7"/>
      <c r="H10" s="8"/>
    </row>
    <row r="11" spans="1:15" ht="13.5" customHeight="1">
      <c r="A11" s="6"/>
      <c r="B11" s="7"/>
      <c r="C11" s="7"/>
      <c r="D11" s="7"/>
      <c r="E11" s="7"/>
      <c r="F11" s="7"/>
      <c r="G11" s="7"/>
      <c r="H11" s="8"/>
    </row>
    <row r="12" spans="1:15" ht="13.5" customHeight="1">
      <c r="A12" s="229" t="s">
        <v>5</v>
      </c>
      <c r="B12" s="230"/>
      <c r="C12" s="230"/>
      <c r="D12" s="230"/>
      <c r="E12" s="230"/>
      <c r="F12" s="230"/>
      <c r="G12" s="230"/>
      <c r="H12" s="231"/>
    </row>
    <row r="13" spans="1:15" ht="13.5" customHeight="1">
      <c r="A13" s="229"/>
      <c r="B13" s="230"/>
      <c r="C13" s="230"/>
      <c r="D13" s="230"/>
      <c r="E13" s="230"/>
      <c r="F13" s="230"/>
      <c r="G13" s="230"/>
      <c r="H13" s="231"/>
    </row>
    <row r="14" spans="1:15">
      <c r="A14" s="6"/>
      <c r="B14" s="7"/>
      <c r="C14" s="7"/>
      <c r="D14" s="7"/>
      <c r="E14" s="7"/>
      <c r="F14" s="7"/>
      <c r="G14" s="7"/>
      <c r="H14" s="8"/>
    </row>
    <row r="15" spans="1:15">
      <c r="A15" s="6"/>
      <c r="B15" s="7"/>
      <c r="C15" s="7"/>
      <c r="D15" s="7"/>
      <c r="E15" s="7"/>
      <c r="F15" s="7"/>
      <c r="G15" s="7"/>
      <c r="H15" s="8"/>
    </row>
    <row r="16" spans="1:15">
      <c r="A16" s="6"/>
      <c r="B16" s="7"/>
      <c r="C16" s="7"/>
      <c r="D16" s="7"/>
      <c r="E16" s="7"/>
      <c r="F16" s="7"/>
      <c r="G16" s="7"/>
      <c r="H16" s="8"/>
    </row>
    <row r="17" spans="1:11">
      <c r="A17" s="6"/>
      <c r="B17" s="7"/>
      <c r="C17" s="7"/>
      <c r="D17" s="7"/>
      <c r="E17" s="7"/>
      <c r="F17" s="7"/>
      <c r="G17" s="7"/>
      <c r="H17" s="8"/>
    </row>
    <row r="18" spans="1:11">
      <c r="A18" s="6"/>
      <c r="B18" s="7"/>
      <c r="C18" s="7"/>
      <c r="D18" s="7"/>
      <c r="E18" s="7"/>
      <c r="F18" s="7"/>
      <c r="G18" s="7"/>
      <c r="H18" s="8"/>
    </row>
    <row r="19" spans="1:11">
      <c r="A19" s="6"/>
      <c r="B19" s="7"/>
      <c r="C19" s="7"/>
      <c r="D19" s="7"/>
      <c r="E19" s="7"/>
      <c r="F19" s="7"/>
      <c r="G19" s="7"/>
      <c r="H19" s="8"/>
    </row>
    <row r="20" spans="1:11">
      <c r="A20" s="6"/>
      <c r="B20" s="7"/>
      <c r="C20" s="7"/>
      <c r="D20" s="7"/>
      <c r="E20" s="7"/>
      <c r="F20" s="7"/>
      <c r="G20" s="7"/>
      <c r="H20" s="8"/>
    </row>
    <row r="21" spans="1:11">
      <c r="A21" s="6"/>
      <c r="B21" s="7"/>
      <c r="C21" s="7"/>
      <c r="D21" s="7"/>
      <c r="E21" s="7"/>
      <c r="F21" s="7"/>
      <c r="G21" s="7"/>
      <c r="H21" s="8"/>
    </row>
    <row r="22" spans="1:11" ht="17.25" customHeight="1">
      <c r="A22" s="217" t="s">
        <v>6</v>
      </c>
      <c r="B22" s="218"/>
      <c r="C22" s="226" t="s">
        <v>467</v>
      </c>
      <c r="D22" s="226"/>
      <c r="E22" s="226"/>
      <c r="F22" s="226"/>
      <c r="G22" s="226"/>
      <c r="H22" s="8"/>
    </row>
    <row r="23" spans="1:11" ht="17.25" customHeight="1">
      <c r="A23" s="6"/>
      <c r="B23" s="7"/>
      <c r="C23" s="226"/>
      <c r="D23" s="226"/>
      <c r="E23" s="226"/>
      <c r="F23" s="226"/>
      <c r="G23" s="226"/>
      <c r="H23" s="27"/>
      <c r="I23" s="9"/>
    </row>
    <row r="24" spans="1:11" ht="13.5" customHeight="1">
      <c r="A24" s="6"/>
      <c r="B24" s="7"/>
      <c r="C24" s="226"/>
      <c r="D24" s="226"/>
      <c r="E24" s="226"/>
      <c r="F24" s="226"/>
      <c r="G24" s="226"/>
      <c r="H24" s="8"/>
    </row>
    <row r="25" spans="1:11" ht="3.75" customHeight="1">
      <c r="A25" s="6"/>
      <c r="B25" s="7"/>
      <c r="C25" s="226"/>
      <c r="D25" s="226"/>
      <c r="E25" s="226"/>
      <c r="F25" s="226"/>
      <c r="G25" s="226"/>
      <c r="H25" s="8"/>
    </row>
    <row r="26" spans="1:11" ht="9.75" customHeight="1">
      <c r="A26" s="6"/>
      <c r="B26" s="7"/>
      <c r="C26" s="158"/>
      <c r="D26" s="158"/>
      <c r="E26" s="158"/>
      <c r="F26" s="158"/>
      <c r="G26" s="158"/>
      <c r="H26" s="8"/>
    </row>
    <row r="27" spans="1:11">
      <c r="A27" s="6"/>
      <c r="B27" s="7"/>
      <c r="C27" s="7"/>
      <c r="D27" s="7"/>
      <c r="E27" s="7"/>
      <c r="F27" s="7"/>
      <c r="G27" s="7"/>
      <c r="H27" s="8"/>
    </row>
    <row r="28" spans="1:11" ht="16.2">
      <c r="A28" s="217" t="s">
        <v>7</v>
      </c>
      <c r="B28" s="218"/>
      <c r="C28" s="244" t="s">
        <v>174</v>
      </c>
      <c r="D28" s="244"/>
      <c r="E28" s="244"/>
      <c r="F28" s="244"/>
      <c r="G28" s="244"/>
      <c r="H28" s="8"/>
    </row>
    <row r="29" spans="1:11" ht="16.2">
      <c r="A29" s="35"/>
      <c r="B29" s="36"/>
      <c r="C29" s="244"/>
      <c r="D29" s="244"/>
      <c r="E29" s="244"/>
      <c r="F29" s="244"/>
      <c r="G29" s="244"/>
      <c r="H29" s="8"/>
    </row>
    <row r="30" spans="1:11" ht="16.2">
      <c r="A30" s="6"/>
      <c r="B30" s="7"/>
      <c r="C30" s="7"/>
      <c r="D30" s="7"/>
      <c r="E30" s="7"/>
      <c r="F30" s="33"/>
      <c r="G30" s="33" t="str">
        <f ca="1">IF(OR(工事場所箇所数=0,工事場所箇所数=1),"","ほか " &amp; 工事場所箇所数 -1 &amp;" か所")</f>
        <v>ほか 73 か所</v>
      </c>
      <c r="H30" s="29"/>
      <c r="I30" s="3"/>
      <c r="J30" s="2" t="s">
        <v>25</v>
      </c>
      <c r="K30" s="132">
        <f ca="1">SUM(K31:K59)</f>
        <v>74</v>
      </c>
    </row>
    <row r="31" spans="1:11">
      <c r="A31" s="6"/>
      <c r="B31" s="7"/>
      <c r="C31" s="7"/>
      <c r="D31" s="7"/>
      <c r="E31" s="7"/>
      <c r="F31" s="7"/>
      <c r="G31" s="7"/>
      <c r="H31" s="8"/>
      <c r="J31" s="2" t="s">
        <v>111</v>
      </c>
      <c r="K31" s="2">
        <f ca="1">IF(ISERROR(INDIRECT(J31)),0,INDIRECT(J31))</f>
        <v>0</v>
      </c>
    </row>
    <row r="32" spans="1:11">
      <c r="A32" s="6"/>
      <c r="B32" s="7"/>
      <c r="C32" s="7"/>
      <c r="D32" s="7"/>
      <c r="E32" s="7"/>
      <c r="F32" s="7"/>
      <c r="G32" s="7"/>
      <c r="H32" s="8"/>
      <c r="J32" s="2" t="s">
        <v>112</v>
      </c>
      <c r="K32" s="2">
        <f t="shared" ref="K32:K57" ca="1" si="0">IF(ISERROR(INDIRECT(J32)),0,INDIRECT(J32))</f>
        <v>6</v>
      </c>
    </row>
    <row r="33" spans="1:11" ht="17.25" customHeight="1">
      <c r="A33" s="217" t="s">
        <v>12</v>
      </c>
      <c r="B33" s="218"/>
      <c r="C33" s="244" t="s">
        <v>151</v>
      </c>
      <c r="D33" s="244"/>
      <c r="E33" s="244"/>
      <c r="F33" s="244"/>
      <c r="G33" s="244"/>
      <c r="H33" s="160"/>
      <c r="J33" s="2" t="s">
        <v>113</v>
      </c>
      <c r="K33" s="2">
        <f t="shared" ca="1" si="0"/>
        <v>0</v>
      </c>
    </row>
    <row r="34" spans="1:11" ht="18.75" customHeight="1">
      <c r="A34" s="6"/>
      <c r="B34" s="7"/>
      <c r="C34" s="244"/>
      <c r="D34" s="244"/>
      <c r="E34" s="244"/>
      <c r="F34" s="244"/>
      <c r="G34" s="244"/>
      <c r="H34" s="160"/>
      <c r="J34" s="2" t="s">
        <v>114</v>
      </c>
      <c r="K34" s="2">
        <f t="shared" ca="1" si="0"/>
        <v>0</v>
      </c>
    </row>
    <row r="35" spans="1:11" ht="13.5" customHeight="1">
      <c r="A35" s="6"/>
      <c r="B35" s="7"/>
      <c r="C35" s="157"/>
      <c r="D35" s="157"/>
      <c r="E35" s="157"/>
      <c r="F35" s="157"/>
      <c r="G35" s="157"/>
      <c r="H35" s="160"/>
      <c r="J35" s="2" t="s">
        <v>115</v>
      </c>
      <c r="K35" s="2">
        <f t="shared" ca="1" si="0"/>
        <v>2</v>
      </c>
    </row>
    <row r="36" spans="1:11">
      <c r="A36" s="6"/>
      <c r="B36" s="7"/>
      <c r="C36" s="7"/>
      <c r="D36" s="7"/>
      <c r="E36" s="7"/>
      <c r="F36" s="7"/>
      <c r="G36" s="7"/>
      <c r="H36" s="8"/>
      <c r="J36" s="2" t="s">
        <v>116</v>
      </c>
      <c r="K36" s="2">
        <f t="shared" ca="1" si="0"/>
        <v>0</v>
      </c>
    </row>
    <row r="37" spans="1:11" ht="16.2">
      <c r="A37" s="217" t="s">
        <v>147</v>
      </c>
      <c r="B37" s="218"/>
      <c r="C37" s="227" t="s">
        <v>152</v>
      </c>
      <c r="D37" s="227"/>
      <c r="E37" s="227"/>
      <c r="F37" s="227"/>
      <c r="G37" s="156"/>
      <c r="H37" s="8"/>
      <c r="J37" s="2" t="s">
        <v>117</v>
      </c>
      <c r="K37" s="2">
        <f t="shared" ca="1" si="0"/>
        <v>0</v>
      </c>
    </row>
    <row r="38" spans="1:11">
      <c r="A38" s="6"/>
      <c r="B38" s="7"/>
      <c r="C38" s="7"/>
      <c r="D38" s="7"/>
      <c r="E38" s="7"/>
      <c r="F38" s="7"/>
      <c r="G38" s="7"/>
      <c r="H38" s="8"/>
      <c r="J38" s="2" t="s">
        <v>118</v>
      </c>
      <c r="K38" s="2">
        <f t="shared" ca="1" si="0"/>
        <v>0</v>
      </c>
    </row>
    <row r="39" spans="1:11">
      <c r="A39" s="6"/>
      <c r="B39" s="7"/>
      <c r="C39" s="7"/>
      <c r="D39" s="7"/>
      <c r="E39" s="7"/>
      <c r="F39" s="7"/>
      <c r="G39" s="7"/>
      <c r="H39" s="8"/>
      <c r="J39" s="2" t="s">
        <v>138</v>
      </c>
      <c r="K39" s="2">
        <f t="shared" ca="1" si="0"/>
        <v>0</v>
      </c>
    </row>
    <row r="40" spans="1:11" ht="16.2">
      <c r="A40" s="217" t="s">
        <v>13</v>
      </c>
      <c r="B40" s="218"/>
      <c r="C40" s="227" t="s">
        <v>153</v>
      </c>
      <c r="D40" s="227"/>
      <c r="E40" s="227"/>
      <c r="F40" s="227"/>
      <c r="G40" s="156"/>
      <c r="H40" s="8"/>
      <c r="J40" s="2" t="s">
        <v>119</v>
      </c>
      <c r="K40" s="2">
        <f t="shared" ca="1" si="0"/>
        <v>35</v>
      </c>
    </row>
    <row r="41" spans="1:11">
      <c r="A41" s="6"/>
      <c r="B41" s="7"/>
      <c r="C41" s="7"/>
      <c r="D41" s="7"/>
      <c r="E41" s="7"/>
      <c r="F41" s="7"/>
      <c r="G41" s="7"/>
      <c r="H41" s="8"/>
      <c r="J41" s="2" t="s">
        <v>120</v>
      </c>
      <c r="K41" s="2">
        <f t="shared" ca="1" si="0"/>
        <v>0</v>
      </c>
    </row>
    <row r="42" spans="1:11" ht="13.5" customHeight="1">
      <c r="A42" s="6"/>
      <c r="B42" s="7"/>
      <c r="C42" s="7"/>
      <c r="D42" s="7"/>
      <c r="E42" s="7"/>
      <c r="F42" s="7"/>
      <c r="G42" s="7"/>
      <c r="H42" s="8"/>
      <c r="J42" s="2" t="s">
        <v>121</v>
      </c>
      <c r="K42" s="2">
        <f t="shared" ca="1" si="0"/>
        <v>0</v>
      </c>
    </row>
    <row r="43" spans="1:11" ht="7.5" customHeight="1">
      <c r="A43" s="6"/>
      <c r="B43" s="7"/>
      <c r="C43" s="7"/>
      <c r="D43" s="7"/>
      <c r="E43" s="7"/>
      <c r="F43" s="7"/>
      <c r="G43" s="7"/>
      <c r="H43" s="8"/>
      <c r="J43" s="2" t="s">
        <v>122</v>
      </c>
      <c r="K43" s="2">
        <f t="shared" ca="1" si="0"/>
        <v>0</v>
      </c>
    </row>
    <row r="44" spans="1:11">
      <c r="A44" s="6"/>
      <c r="B44" s="7"/>
      <c r="C44" s="7"/>
      <c r="D44" s="7"/>
      <c r="E44" s="7"/>
      <c r="F44" s="7"/>
      <c r="G44" s="7"/>
      <c r="H44" s="8"/>
      <c r="J44" s="2" t="s">
        <v>123</v>
      </c>
      <c r="K44" s="2">
        <f t="shared" ca="1" si="0"/>
        <v>0</v>
      </c>
    </row>
    <row r="45" spans="1:11">
      <c r="A45" s="6"/>
      <c r="B45" s="7"/>
      <c r="C45" s="7"/>
      <c r="D45" s="7"/>
      <c r="E45" s="7"/>
      <c r="F45" s="7"/>
      <c r="G45" s="7"/>
      <c r="H45" s="8"/>
      <c r="J45" s="2" t="s">
        <v>124</v>
      </c>
      <c r="K45" s="2">
        <f t="shared" ca="1" si="0"/>
        <v>31</v>
      </c>
    </row>
    <row r="46" spans="1:11" ht="13.5" customHeight="1">
      <c r="A46" s="232" t="s">
        <v>154</v>
      </c>
      <c r="B46" s="233"/>
      <c r="C46" s="233"/>
      <c r="D46" s="233"/>
      <c r="E46" s="233"/>
      <c r="F46" s="233"/>
      <c r="G46" s="233"/>
      <c r="H46" s="234"/>
      <c r="J46" s="2" t="s">
        <v>125</v>
      </c>
      <c r="K46" s="2">
        <f t="shared" ca="1" si="0"/>
        <v>0</v>
      </c>
    </row>
    <row r="47" spans="1:11" ht="13.5" customHeight="1">
      <c r="A47" s="232"/>
      <c r="B47" s="233"/>
      <c r="C47" s="233"/>
      <c r="D47" s="233"/>
      <c r="E47" s="233"/>
      <c r="F47" s="233"/>
      <c r="G47" s="233"/>
      <c r="H47" s="234"/>
      <c r="J47" s="2" t="s">
        <v>126</v>
      </c>
      <c r="K47" s="2">
        <f t="shared" ca="1" si="0"/>
        <v>0</v>
      </c>
    </row>
    <row r="48" spans="1:11">
      <c r="A48" s="6"/>
      <c r="B48" s="7"/>
      <c r="C48" s="7"/>
      <c r="D48" s="7"/>
      <c r="E48" s="7"/>
      <c r="F48" s="7"/>
      <c r="G48" s="7"/>
      <c r="H48" s="8"/>
      <c r="J48" s="2" t="s">
        <v>127</v>
      </c>
      <c r="K48" s="2">
        <f t="shared" ca="1" si="0"/>
        <v>0</v>
      </c>
    </row>
    <row r="49" spans="1:15">
      <c r="A49" s="6"/>
      <c r="B49" s="7"/>
      <c r="C49" s="7"/>
      <c r="D49" s="7"/>
      <c r="E49" s="7"/>
      <c r="F49" s="7"/>
      <c r="G49" s="7"/>
      <c r="H49" s="8"/>
      <c r="J49" s="2" t="s">
        <v>128</v>
      </c>
      <c r="K49" s="2">
        <f t="shared" ca="1" si="0"/>
        <v>0</v>
      </c>
    </row>
    <row r="50" spans="1:15">
      <c r="A50" s="6"/>
      <c r="B50" s="7"/>
      <c r="C50" s="7"/>
      <c r="D50" s="7"/>
      <c r="E50" s="7"/>
      <c r="F50" s="7"/>
      <c r="G50" s="7"/>
      <c r="H50" s="8"/>
      <c r="J50" s="2" t="s">
        <v>129</v>
      </c>
      <c r="K50" s="2">
        <f t="shared" ca="1" si="0"/>
        <v>0</v>
      </c>
    </row>
    <row r="51" spans="1:15">
      <c r="A51" s="6"/>
      <c r="B51" s="7"/>
      <c r="C51" s="7"/>
      <c r="D51" s="7"/>
      <c r="E51" s="7"/>
      <c r="F51" s="7"/>
      <c r="G51" s="7"/>
      <c r="H51" s="8"/>
      <c r="J51" s="2" t="s">
        <v>130</v>
      </c>
      <c r="K51" s="2">
        <f t="shared" ca="1" si="0"/>
        <v>0</v>
      </c>
    </row>
    <row r="52" spans="1:15">
      <c r="A52" s="6"/>
      <c r="B52" s="7"/>
      <c r="C52" s="7"/>
      <c r="D52" s="7"/>
      <c r="E52" s="7"/>
      <c r="F52" s="7"/>
      <c r="G52" s="7"/>
      <c r="H52" s="8"/>
      <c r="J52" s="2" t="s">
        <v>131</v>
      </c>
      <c r="K52" s="2">
        <f t="shared" ca="1" si="0"/>
        <v>0</v>
      </c>
    </row>
    <row r="53" spans="1:15">
      <c r="A53" s="6"/>
      <c r="B53" s="7"/>
      <c r="C53" s="7"/>
      <c r="D53" s="7"/>
      <c r="E53" s="7"/>
      <c r="F53" s="7"/>
      <c r="G53" s="7"/>
      <c r="H53" s="8"/>
      <c r="J53" s="2" t="s">
        <v>132</v>
      </c>
      <c r="K53" s="2">
        <f t="shared" ca="1" si="0"/>
        <v>0</v>
      </c>
    </row>
    <row r="54" spans="1:15">
      <c r="A54" s="10"/>
      <c r="B54" s="11"/>
      <c r="C54" s="11"/>
      <c r="D54" s="11"/>
      <c r="E54" s="11"/>
      <c r="F54" s="11"/>
      <c r="G54" s="11"/>
      <c r="H54" s="12"/>
      <c r="J54" s="2" t="s">
        <v>133</v>
      </c>
      <c r="K54" s="2">
        <f t="shared" ca="1" si="0"/>
        <v>0</v>
      </c>
    </row>
    <row r="55" spans="1:15" ht="21.75" customHeight="1">
      <c r="A55" s="13"/>
      <c r="B55" s="13"/>
      <c r="C55" s="13"/>
      <c r="D55" s="13"/>
      <c r="E55" s="13"/>
      <c r="F55" s="13"/>
      <c r="G55" s="13"/>
      <c r="H55" s="13"/>
      <c r="J55" s="2" t="s">
        <v>134</v>
      </c>
      <c r="K55" s="2">
        <f t="shared" ca="1" si="0"/>
        <v>0</v>
      </c>
    </row>
    <row r="56" spans="1:15" ht="33" customHeight="1">
      <c r="A56" s="24" t="s">
        <v>29</v>
      </c>
      <c r="B56" s="25"/>
      <c r="C56" s="25"/>
      <c r="D56" s="25"/>
      <c r="E56" s="25"/>
      <c r="F56" s="25"/>
      <c r="G56" s="25"/>
      <c r="H56" s="26"/>
      <c r="J56" s="2" t="s">
        <v>135</v>
      </c>
      <c r="K56" s="2">
        <f t="shared" ca="1" si="0"/>
        <v>0</v>
      </c>
    </row>
    <row r="57" spans="1:15" ht="33" customHeight="1">
      <c r="A57" s="219" t="s">
        <v>14</v>
      </c>
      <c r="B57" s="220"/>
      <c r="C57" s="220"/>
      <c r="D57" s="220"/>
      <c r="E57" s="220"/>
      <c r="F57" s="220"/>
      <c r="G57" s="220"/>
      <c r="H57" s="221"/>
      <c r="J57" s="2" t="s">
        <v>136</v>
      </c>
      <c r="K57" s="2">
        <f t="shared" ca="1" si="0"/>
        <v>0</v>
      </c>
      <c r="L57" s="4"/>
      <c r="M57" s="4"/>
      <c r="N57" s="4"/>
      <c r="O57" s="4"/>
    </row>
    <row r="58" spans="1:15" s="13" customFormat="1" ht="33" customHeight="1">
      <c r="A58" s="235" t="s">
        <v>468</v>
      </c>
      <c r="B58" s="236"/>
      <c r="C58" s="236"/>
      <c r="D58" s="236"/>
      <c r="E58" s="236"/>
      <c r="F58" s="236"/>
      <c r="G58" s="236"/>
      <c r="H58" s="237"/>
      <c r="J58" s="194" t="s">
        <v>137</v>
      </c>
      <c r="K58" s="194">
        <f ca="1">IF(ISERROR(INDIRECT(J58)),0,INDIRECT(J58))</f>
        <v>0</v>
      </c>
      <c r="L58" s="7"/>
      <c r="M58" s="7"/>
      <c r="N58" s="7"/>
      <c r="O58" s="7"/>
    </row>
    <row r="59" spans="1:15" ht="33" customHeight="1">
      <c r="A59" s="241" t="s">
        <v>17</v>
      </c>
      <c r="B59" s="242"/>
      <c r="C59" s="242"/>
      <c r="D59" s="242"/>
      <c r="E59" s="242"/>
      <c r="F59" s="242"/>
      <c r="G59" s="242"/>
      <c r="H59" s="243"/>
      <c r="J59" s="2" t="s">
        <v>143</v>
      </c>
      <c r="K59" s="2">
        <f ca="1">IF(ISERROR(INDIRECT(J59)),0,INDIRECT(J59))</f>
        <v>0</v>
      </c>
      <c r="L59" s="4"/>
      <c r="M59" s="4"/>
      <c r="N59" s="4"/>
      <c r="O59" s="4"/>
    </row>
    <row r="60" spans="1:15" s="13" customFormat="1" ht="33" customHeight="1">
      <c r="A60" s="235" t="s">
        <v>469</v>
      </c>
      <c r="B60" s="236"/>
      <c r="C60" s="236"/>
      <c r="D60" s="236"/>
      <c r="E60" s="236"/>
      <c r="F60" s="236"/>
      <c r="G60" s="236"/>
      <c r="H60" s="237"/>
      <c r="J60" s="7"/>
      <c r="K60" s="7"/>
      <c r="L60" s="7"/>
      <c r="M60" s="7"/>
      <c r="N60" s="7"/>
      <c r="O60" s="7"/>
    </row>
    <row r="61" spans="1:15" ht="33" customHeight="1">
      <c r="A61" s="219" t="s">
        <v>18</v>
      </c>
      <c r="B61" s="220"/>
      <c r="C61" s="220"/>
      <c r="D61" s="220"/>
      <c r="E61" s="220"/>
      <c r="F61" s="220"/>
      <c r="G61" s="220"/>
      <c r="H61" s="221"/>
      <c r="J61" s="4"/>
      <c r="K61" s="4"/>
      <c r="L61" s="4"/>
      <c r="M61" s="4"/>
      <c r="N61" s="4"/>
      <c r="O61" s="4"/>
    </row>
    <row r="62" spans="1:15" s="13" customFormat="1" ht="33" customHeight="1">
      <c r="A62" s="235" t="s">
        <v>155</v>
      </c>
      <c r="B62" s="236"/>
      <c r="C62" s="236"/>
      <c r="D62" s="236"/>
      <c r="E62" s="236"/>
      <c r="F62" s="236"/>
      <c r="G62" s="236"/>
      <c r="H62" s="237"/>
      <c r="J62" s="7"/>
      <c r="K62" s="7"/>
      <c r="L62" s="7"/>
      <c r="M62" s="7"/>
      <c r="N62" s="7"/>
      <c r="O62" s="7"/>
    </row>
    <row r="63" spans="1:15" ht="33" customHeight="1">
      <c r="A63" s="238" t="s">
        <v>9</v>
      </c>
      <c r="B63" s="239"/>
      <c r="C63" s="239"/>
      <c r="D63" s="239"/>
      <c r="E63" s="239"/>
      <c r="F63" s="239"/>
      <c r="G63" s="239"/>
      <c r="H63" s="240"/>
    </row>
    <row r="64" spans="1:15" ht="33" customHeight="1">
      <c r="A64" s="15" t="s">
        <v>10</v>
      </c>
      <c r="B64" s="16"/>
      <c r="C64" s="16"/>
      <c r="D64" s="16"/>
      <c r="E64" s="16"/>
      <c r="F64" s="16"/>
      <c r="G64" s="16"/>
      <c r="H64" s="17"/>
    </row>
    <row r="65" spans="1:10" ht="33" customHeight="1">
      <c r="A65" s="18" t="s">
        <v>24</v>
      </c>
      <c r="B65" s="16"/>
      <c r="C65" s="16"/>
      <c r="D65" s="16"/>
      <c r="E65" s="16"/>
      <c r="F65" s="16"/>
      <c r="G65" s="16"/>
      <c r="H65" s="17"/>
    </row>
    <row r="66" spans="1:10" ht="33" customHeight="1">
      <c r="A66" s="15" t="s">
        <v>11</v>
      </c>
      <c r="B66" s="16"/>
      <c r="C66" s="16"/>
      <c r="D66" s="16"/>
      <c r="E66" s="16"/>
      <c r="F66" s="16"/>
      <c r="G66" s="16"/>
      <c r="H66" s="17"/>
    </row>
    <row r="67" spans="1:10" ht="33" customHeight="1">
      <c r="A67" s="30" t="s">
        <v>30</v>
      </c>
      <c r="B67" s="31"/>
      <c r="C67" s="31"/>
      <c r="D67" s="31"/>
      <c r="E67" s="32"/>
      <c r="F67" s="16"/>
      <c r="G67" s="16"/>
      <c r="H67" s="17"/>
      <c r="J67" s="19"/>
    </row>
    <row r="68" spans="1:10" ht="33" customHeight="1">
      <c r="A68" s="34" t="s">
        <v>28</v>
      </c>
      <c r="B68" s="228">
        <f xml:space="preserve"> 設計書!合計</f>
        <v>0</v>
      </c>
      <c r="C68" s="228"/>
      <c r="D68" s="228"/>
      <c r="E68" s="228"/>
      <c r="F68" s="16"/>
      <c r="G68" s="16"/>
      <c r="H68" s="17"/>
    </row>
    <row r="69" spans="1:10" ht="33" customHeight="1">
      <c r="A69" s="20"/>
      <c r="B69" s="16"/>
      <c r="C69" s="16"/>
      <c r="D69" s="16"/>
      <c r="E69" s="16"/>
      <c r="F69" s="16"/>
      <c r="G69" s="16"/>
      <c r="H69" s="17"/>
    </row>
    <row r="70" spans="1:10" ht="33" customHeight="1">
      <c r="A70" s="20"/>
      <c r="B70" s="16"/>
      <c r="C70" s="16"/>
      <c r="D70" s="16"/>
      <c r="E70" s="16"/>
      <c r="F70" s="16"/>
      <c r="G70" s="16"/>
      <c r="H70" s="17"/>
    </row>
    <row r="71" spans="1:10" ht="33" customHeight="1">
      <c r="A71" s="20"/>
      <c r="B71" s="16"/>
      <c r="C71" s="16"/>
      <c r="D71" s="16"/>
      <c r="E71" s="16"/>
      <c r="F71" s="16"/>
      <c r="G71" s="16"/>
      <c r="H71" s="17"/>
    </row>
    <row r="72" spans="1:10" ht="33" customHeight="1">
      <c r="A72" s="20"/>
      <c r="B72" s="16"/>
      <c r="C72" s="16"/>
      <c r="D72" s="16"/>
      <c r="E72" s="16"/>
      <c r="F72" s="16"/>
      <c r="G72" s="16"/>
      <c r="H72" s="17"/>
    </row>
    <row r="73" spans="1:10" ht="33" customHeight="1">
      <c r="A73" s="20"/>
      <c r="B73" s="16"/>
      <c r="C73" s="16"/>
      <c r="D73" s="16"/>
      <c r="E73" s="16"/>
      <c r="F73" s="16"/>
      <c r="G73" s="16"/>
      <c r="H73" s="17"/>
    </row>
    <row r="74" spans="1:10" ht="33" customHeight="1">
      <c r="A74" s="20"/>
      <c r="B74" s="16"/>
      <c r="C74" s="16"/>
      <c r="D74" s="16"/>
      <c r="E74" s="16"/>
      <c r="F74" s="16"/>
      <c r="G74" s="16"/>
      <c r="H74" s="17"/>
    </row>
    <row r="75" spans="1:10" ht="33" customHeight="1">
      <c r="A75" s="20"/>
      <c r="B75" s="16"/>
      <c r="C75" s="16"/>
      <c r="D75" s="16"/>
      <c r="E75" s="16"/>
      <c r="F75" s="16"/>
      <c r="G75" s="16"/>
      <c r="H75" s="17"/>
    </row>
    <row r="76" spans="1:10" ht="33" customHeight="1">
      <c r="A76" s="20"/>
      <c r="B76" s="16"/>
      <c r="C76" s="16"/>
      <c r="D76" s="16"/>
      <c r="E76" s="16"/>
      <c r="F76" s="16"/>
      <c r="G76" s="16"/>
      <c r="H76" s="17"/>
    </row>
    <row r="77" spans="1:10" ht="33" customHeight="1">
      <c r="A77" s="20"/>
      <c r="B77" s="16"/>
      <c r="C77" s="16"/>
      <c r="D77" s="16"/>
      <c r="E77" s="16"/>
      <c r="F77" s="16"/>
      <c r="G77" s="16"/>
      <c r="H77" s="17"/>
    </row>
    <row r="78" spans="1:10" ht="33" customHeight="1">
      <c r="A78" s="21"/>
      <c r="B78" s="22"/>
      <c r="C78" s="22"/>
      <c r="D78" s="22"/>
      <c r="E78" s="22"/>
      <c r="F78" s="22"/>
      <c r="G78" s="22"/>
      <c r="H78" s="23"/>
    </row>
    <row r="79" spans="1:10">
      <c r="A79" s="13"/>
      <c r="B79" s="13"/>
      <c r="C79" s="13"/>
      <c r="D79" s="13"/>
      <c r="E79" s="13"/>
      <c r="F79" s="13"/>
      <c r="G79" s="13"/>
      <c r="H79" s="13"/>
    </row>
  </sheetData>
  <mergeCells count="22">
    <mergeCell ref="B68:E68"/>
    <mergeCell ref="A12:H13"/>
    <mergeCell ref="A46:H47"/>
    <mergeCell ref="A61:H61"/>
    <mergeCell ref="A60:H60"/>
    <mergeCell ref="A58:H58"/>
    <mergeCell ref="C40:F40"/>
    <mergeCell ref="A33:B33"/>
    <mergeCell ref="A63:H63"/>
    <mergeCell ref="A59:H59"/>
    <mergeCell ref="A62:H62"/>
    <mergeCell ref="C28:G29"/>
    <mergeCell ref="C33:G34"/>
    <mergeCell ref="A37:B37"/>
    <mergeCell ref="A40:B40"/>
    <mergeCell ref="A28:B28"/>
    <mergeCell ref="A22:B22"/>
    <mergeCell ref="A57:H57"/>
    <mergeCell ref="G2:H2"/>
    <mergeCell ref="G3:H3"/>
    <mergeCell ref="C22:G25"/>
    <mergeCell ref="C37:F37"/>
  </mergeCells>
  <phoneticPr fontId="2"/>
  <pageMargins left="1.1023622047244095" right="0.51181102362204722" top="0.82677165354330717" bottom="0.59055118110236227" header="0.51181102362204722" footer="0.51181102362204722"/>
  <pageSetup paperSize="9" fitToHeight="2" orientation="portrait" r:id="rId1"/>
  <headerFooter alignWithMargins="0"/>
  <rowBreaks count="1" manualBreakCount="1">
    <brk id="5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17"/>
  <sheetViews>
    <sheetView showZeros="0" view="pageBreakPreview" topLeftCell="A4" zoomScaleNormal="100" workbookViewId="0">
      <selection activeCell="N17" sqref="N17"/>
    </sheetView>
  </sheetViews>
  <sheetFormatPr defaultColWidth="9" defaultRowHeight="13.2"/>
  <cols>
    <col min="1" max="1" width="9" style="114"/>
    <col min="2" max="2" width="22.33203125" style="114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9" width="10.6640625" style="114" customWidth="1"/>
    <col min="10" max="10" width="22.44140625" style="115" customWidth="1"/>
    <col min="11" max="12" width="37.33203125" style="114" customWidth="1"/>
    <col min="13" max="13" width="100.6640625" style="115" customWidth="1"/>
    <col min="14" max="16384" width="9" style="114"/>
  </cols>
  <sheetData>
    <row r="1" spans="1:14" ht="19.8" thickBot="1">
      <c r="B1" s="113" t="s">
        <v>74</v>
      </c>
      <c r="C1" s="114" t="str">
        <f>"("&amp;表紙等_署用!H1&amp;")"</f>
        <v>(№ 8-25)</v>
      </c>
      <c r="J1" s="116" t="s">
        <v>164</v>
      </c>
      <c r="K1" s="301" t="s">
        <v>141</v>
      </c>
      <c r="L1" s="301"/>
      <c r="M1" s="301"/>
    </row>
    <row r="2" spans="1:14">
      <c r="B2" s="318" t="s">
        <v>75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14"/>
      <c r="K2" s="318" t="s">
        <v>75</v>
      </c>
      <c r="L2" s="308" t="s">
        <v>67</v>
      </c>
      <c r="M2" s="311" t="s">
        <v>68</v>
      </c>
    </row>
    <row r="3" spans="1:14" ht="39.6">
      <c r="B3" s="319"/>
      <c r="C3" s="309"/>
      <c r="D3" s="312"/>
      <c r="E3" s="312" t="s">
        <v>70</v>
      </c>
      <c r="F3" s="291" t="s">
        <v>71</v>
      </c>
      <c r="G3" s="122" t="s">
        <v>156</v>
      </c>
      <c r="H3" s="123" t="s">
        <v>160</v>
      </c>
      <c r="I3" s="122" t="s">
        <v>163</v>
      </c>
      <c r="J3" s="293" t="s">
        <v>72</v>
      </c>
      <c r="K3" s="319"/>
      <c r="L3" s="309"/>
      <c r="M3" s="312"/>
    </row>
    <row r="4" spans="1:14" ht="13.8" thickBot="1">
      <c r="B4" s="320"/>
      <c r="C4" s="310"/>
      <c r="D4" s="313"/>
      <c r="E4" s="313"/>
      <c r="F4" s="292"/>
      <c r="G4" s="124" t="s">
        <v>158</v>
      </c>
      <c r="H4" s="125" t="s">
        <v>158</v>
      </c>
      <c r="I4" s="124" t="s">
        <v>158</v>
      </c>
      <c r="J4" s="294"/>
      <c r="K4" s="320"/>
      <c r="L4" s="310"/>
      <c r="M4" s="313"/>
    </row>
    <row r="5" spans="1:14" ht="79.2">
      <c r="A5" s="215">
        <v>1</v>
      </c>
      <c r="B5" s="117" t="str">
        <f>K5</f>
        <v>第25-5-0004</v>
      </c>
      <c r="C5" s="118" t="str">
        <f>L5</f>
        <v>県道(東海田広島線)</v>
      </c>
      <c r="D5" s="118" t="str">
        <f>M5</f>
        <v>（起点）安芸郡府中町浜田1丁目1番28号先（大縄交差点）東方37メートル地点
（終点）安芸郡府中町浜田1丁目1番28号先（大縄交差点）</v>
      </c>
      <c r="E5" s="118" t="s">
        <v>167</v>
      </c>
      <c r="F5" s="118">
        <v>2</v>
      </c>
      <c r="G5" s="118"/>
      <c r="H5" s="118">
        <v>44</v>
      </c>
      <c r="I5" s="118"/>
      <c r="J5" s="126" t="s">
        <v>168</v>
      </c>
      <c r="K5" s="117" t="s">
        <v>165</v>
      </c>
      <c r="L5" s="118" t="s">
        <v>166</v>
      </c>
      <c r="M5" s="118" t="s">
        <v>150</v>
      </c>
      <c r="N5" s="114" t="str">
        <f>ASC(J5)</f>
        <v>第2,3通行帯_x000D_
第1,2通行帯</v>
      </c>
    </row>
    <row r="6" spans="1:14" ht="39.6">
      <c r="A6" s="215">
        <f ca="1">IF(D5="","",IF(D6="〃",A5,A5+1))</f>
        <v>2</v>
      </c>
      <c r="B6" s="127" t="str">
        <f t="shared" ref="B6:D13" ca="1" si="0">IF(OFFSET(K6,-1,)=K6,"〃",K6)</f>
        <v>第20-12-0262</v>
      </c>
      <c r="C6" s="121" t="str">
        <f t="shared" ca="1" si="0"/>
        <v>〃</v>
      </c>
      <c r="D6" s="121" t="str">
        <f t="shared" ca="1" si="0"/>
        <v>安芸郡府中町大通1丁目6番5号先（大通1丁目6番交差点）</v>
      </c>
      <c r="E6" s="121" t="s">
        <v>171</v>
      </c>
      <c r="F6" s="121">
        <v>1</v>
      </c>
      <c r="G6" s="121">
        <v>45.5</v>
      </c>
      <c r="H6" s="121"/>
      <c r="I6" s="121"/>
      <c r="J6" s="128" t="s">
        <v>172</v>
      </c>
      <c r="K6" s="127" t="s">
        <v>169</v>
      </c>
      <c r="L6" s="121" t="s">
        <v>166</v>
      </c>
      <c r="M6" s="121" t="s">
        <v>170</v>
      </c>
      <c r="N6" s="114" t="str">
        <f>ASC(J6)</f>
        <v>南側 3.5m12縞,1.2m1縞</v>
      </c>
    </row>
    <row r="7" spans="1:14" ht="26.4">
      <c r="A7" s="215">
        <f t="shared" ref="A7:A13" ca="1" si="1">IF(D6="","",IF(D7="〃",A6,A6+1))</f>
        <v>3</v>
      </c>
      <c r="B7" s="127" t="str">
        <f t="shared" ref="B7:B12" ca="1" si="2">IF(OFFSET(K7,-1,)=K7,"〃",K7)</f>
        <v>第20-12-0239</v>
      </c>
      <c r="C7" s="121" t="str">
        <f t="shared" ref="C7:C12" ca="1" si="3">IF(OFFSET(L7,-1,)=L7,"〃",L7)</f>
        <v>〃</v>
      </c>
      <c r="D7" s="121" t="str">
        <f t="shared" ref="D7:D12" ca="1" si="4">IF(OFFSET(M7,-1,)=M7,"〃",M7)</f>
        <v>安芸郡府中町浜田1丁目1番28号先（大縄交差点）</v>
      </c>
      <c r="E7" s="121" t="s">
        <v>171</v>
      </c>
      <c r="F7" s="121">
        <v>1</v>
      </c>
      <c r="G7" s="121">
        <v>24</v>
      </c>
      <c r="H7" s="121"/>
      <c r="I7" s="121"/>
      <c r="J7" s="128" t="s">
        <v>175</v>
      </c>
      <c r="K7" s="127" t="s">
        <v>173</v>
      </c>
      <c r="L7" s="121" t="s">
        <v>166</v>
      </c>
      <c r="M7" s="121" t="s">
        <v>174</v>
      </c>
      <c r="N7" s="114" t="str">
        <f t="shared" ref="N7:N12" si="5">ASC(J7)</f>
        <v>西側4m9縞(南から1〜6縞施工)</v>
      </c>
    </row>
    <row r="8" spans="1:14" ht="26.4">
      <c r="A8" s="215">
        <f t="shared" ca="1" si="1"/>
        <v>4</v>
      </c>
      <c r="B8" s="127">
        <f t="shared" ca="1" si="2"/>
        <v>0</v>
      </c>
      <c r="C8" s="121" t="str">
        <f t="shared" ca="1" si="3"/>
        <v>〃</v>
      </c>
      <c r="D8" s="121" t="str">
        <f t="shared" ca="1" si="4"/>
        <v>安芸郡府中町浜田本町5番36号（大繩交差点）</v>
      </c>
      <c r="E8" s="121" t="s">
        <v>177</v>
      </c>
      <c r="F8" s="121">
        <v>1</v>
      </c>
      <c r="G8" s="121"/>
      <c r="H8" s="121"/>
      <c r="I8" s="121">
        <v>22</v>
      </c>
      <c r="J8" s="128" t="s">
        <v>178</v>
      </c>
      <c r="K8" s="127"/>
      <c r="L8" s="121" t="s">
        <v>166</v>
      </c>
      <c r="M8" s="121" t="s">
        <v>176</v>
      </c>
      <c r="N8" s="114" t="str">
        <f t="shared" si="5"/>
        <v>既存の第2,3通行帯(白色)を削除</v>
      </c>
    </row>
    <row r="9" spans="1:14" ht="39.6">
      <c r="A9" s="215">
        <f t="shared" ca="1" si="1"/>
        <v>5</v>
      </c>
      <c r="B9" s="127" t="str">
        <f t="shared" ca="1" si="2"/>
        <v>第20-12-0455</v>
      </c>
      <c r="C9" s="121" t="str">
        <f t="shared" ca="1" si="3"/>
        <v>〃</v>
      </c>
      <c r="D9" s="121" t="str">
        <f t="shared" ca="1" si="4"/>
        <v>安芸郡府中町茂陰1丁目3番17号先（茂陰1丁目交差点）</v>
      </c>
      <c r="E9" s="121" t="s">
        <v>171</v>
      </c>
      <c r="F9" s="121">
        <v>1</v>
      </c>
      <c r="G9" s="121">
        <v>9</v>
      </c>
      <c r="H9" s="121"/>
      <c r="I9" s="121"/>
      <c r="J9" s="128" t="s">
        <v>181</v>
      </c>
      <c r="K9" s="127" t="s">
        <v>179</v>
      </c>
      <c r="L9" s="121" t="s">
        <v>166</v>
      </c>
      <c r="M9" s="121" t="s">
        <v>180</v>
      </c>
      <c r="N9" s="114" t="str">
        <f t="shared" si="5"/>
        <v>東側 4m18縞(各縞西側に0.5延長し4m幅､延長部分のみ施工)</v>
      </c>
    </row>
    <row r="10" spans="1:14" ht="39.6">
      <c r="A10" s="215">
        <f t="shared" ca="1" si="1"/>
        <v>5</v>
      </c>
      <c r="B10" s="127">
        <f t="shared" ca="1" si="2"/>
        <v>0</v>
      </c>
      <c r="C10" s="121" t="str">
        <f t="shared" ca="1" si="3"/>
        <v>〃</v>
      </c>
      <c r="D10" s="121" t="str">
        <f t="shared" ca="1" si="4"/>
        <v>〃</v>
      </c>
      <c r="E10" s="121" t="s">
        <v>182</v>
      </c>
      <c r="F10" s="121">
        <v>2</v>
      </c>
      <c r="G10" s="121"/>
      <c r="H10" s="121"/>
      <c r="I10" s="121">
        <v>2</v>
      </c>
      <c r="J10" s="128"/>
      <c r="K10" s="127"/>
      <c r="L10" s="121" t="s">
        <v>166</v>
      </c>
      <c r="M10" s="121" t="s">
        <v>180</v>
      </c>
      <c r="N10" s="114" t="str">
        <f t="shared" si="5"/>
        <v/>
      </c>
    </row>
    <row r="11" spans="1:14" ht="39.6">
      <c r="A11" s="215">
        <f t="shared" ca="1" si="1"/>
        <v>5</v>
      </c>
      <c r="B11" s="127" t="str">
        <f t="shared" ca="1" si="2"/>
        <v>〃</v>
      </c>
      <c r="C11" s="121" t="str">
        <f t="shared" ca="1" si="3"/>
        <v>〃</v>
      </c>
      <c r="D11" s="121" t="str">
        <f t="shared" ca="1" si="4"/>
        <v>〃</v>
      </c>
      <c r="E11" s="121" t="s">
        <v>183</v>
      </c>
      <c r="F11" s="121">
        <v>2</v>
      </c>
      <c r="G11" s="121"/>
      <c r="H11" s="121"/>
      <c r="I11" s="121">
        <v>30</v>
      </c>
      <c r="J11" s="128" t="s">
        <v>163</v>
      </c>
      <c r="K11" s="127"/>
      <c r="L11" s="121" t="s">
        <v>166</v>
      </c>
      <c r="M11" s="121" t="s">
        <v>180</v>
      </c>
      <c r="N11" s="114" t="str">
        <f t="shared" si="5"/>
        <v>削除</v>
      </c>
    </row>
    <row r="12" spans="1:14" ht="39.6">
      <c r="A12" s="215">
        <f t="shared" ca="1" si="1"/>
        <v>6</v>
      </c>
      <c r="B12" s="127" t="str">
        <f t="shared" ca="1" si="2"/>
        <v>第20-12-0010</v>
      </c>
      <c r="C12" s="121" t="str">
        <f t="shared" ca="1" si="3"/>
        <v>〃</v>
      </c>
      <c r="D12" s="121" t="str">
        <f t="shared" ca="1" si="4"/>
        <v>安芸郡府中町茂陰1丁目4番1号先（府中大橋東詰交差点）</v>
      </c>
      <c r="E12" s="121" t="s">
        <v>171</v>
      </c>
      <c r="F12" s="121">
        <v>1</v>
      </c>
      <c r="G12" s="121">
        <v>36</v>
      </c>
      <c r="H12" s="121"/>
      <c r="I12" s="121"/>
      <c r="J12" s="128" t="s">
        <v>186</v>
      </c>
      <c r="K12" s="127" t="s">
        <v>184</v>
      </c>
      <c r="L12" s="121" t="s">
        <v>166</v>
      </c>
      <c r="M12" s="121" t="s">
        <v>185</v>
      </c>
      <c r="N12" s="114" t="str">
        <f t="shared" si="5"/>
        <v>北側 4m9縞</v>
      </c>
    </row>
    <row r="13" spans="1:14" ht="27" thickBot="1">
      <c r="A13" s="215">
        <f t="shared" ca="1" si="1"/>
        <v>6</v>
      </c>
      <c r="B13" s="127" t="str">
        <f t="shared" ca="1" si="0"/>
        <v>〃</v>
      </c>
      <c r="C13" s="121" t="str">
        <f t="shared" ca="1" si="0"/>
        <v>〃</v>
      </c>
      <c r="D13" s="121" t="str">
        <f t="shared" ca="1" si="0"/>
        <v>〃</v>
      </c>
      <c r="E13" s="122" t="s">
        <v>187</v>
      </c>
      <c r="F13" s="122">
        <v>1</v>
      </c>
      <c r="G13" s="122"/>
      <c r="H13" s="122"/>
      <c r="I13" s="122">
        <v>5.4</v>
      </c>
      <c r="J13" s="129" t="s">
        <v>188</v>
      </c>
      <c r="K13" s="147" t="s">
        <v>184</v>
      </c>
      <c r="L13" s="122" t="s">
        <v>166</v>
      </c>
      <c r="M13" s="122" t="s">
        <v>185</v>
      </c>
      <c r="N13" s="114" t="str">
        <f>ASC(J13)</f>
        <v>北側 北側0.2m削除(削除箇所署担当者確認)</v>
      </c>
    </row>
    <row r="14" spans="1:14" ht="16.2">
      <c r="B14" s="295" t="str">
        <f>警察署名</f>
        <v>広島東</v>
      </c>
      <c r="C14" s="296"/>
      <c r="D14" s="299" t="s">
        <v>76</v>
      </c>
      <c r="E14" s="148">
        <v>6</v>
      </c>
      <c r="F14" s="149"/>
      <c r="G14" s="150">
        <f>IF(ISERROR(FIND("図示", G3)), IF(ISERROR(FIND("削除", G3)), SUMPRODUCT((ISNUMBER(FIND("横断歩道　実線",$E5:$E13)))*(G5:G13&lt;&gt;""), $F5:$F13), 0), SUMIF(G5:G13,"&gt;0",$F5:$F13))</f>
        <v>4</v>
      </c>
      <c r="H14" s="150">
        <f>IF(ISERROR(FIND("図示", H3)), IF(ISERROR(FIND("削除", H3)), SUMPRODUCT((ISNUMBER(FIND("横断歩道　実線",$E5:$E13)))*(H5:H13&lt;&gt;""), $F5:$F13), 0), SUMIF(H5:H13,"&gt;0",$F5:$F13))</f>
        <v>0</v>
      </c>
      <c r="I14" s="150">
        <f>IF(ISERROR(FIND("図示", I3)), IF(ISERROR(FIND("削除", I3)), SUMPRODUCT((ISNUMBER(FIND("横断歩道　実線",$E5:$E13)))*(I5:I13&lt;&gt;""), $F5:$F13), 0), SUMIF(I5:I13,"&gt;0",$F5:$F13))</f>
        <v>0</v>
      </c>
      <c r="J14" s="130"/>
      <c r="K14" s="295"/>
      <c r="L14" s="296"/>
      <c r="M14" s="299"/>
    </row>
    <row r="15" spans="1:14" ht="16.8" thickBot="1">
      <c r="B15" s="297"/>
      <c r="C15" s="298"/>
      <c r="D15" s="300"/>
      <c r="E15" s="151"/>
      <c r="F15" s="152"/>
      <c r="G15" s="153">
        <f>SUM(G5:G13)</f>
        <v>114.5</v>
      </c>
      <c r="H15" s="153">
        <f>SUM(H5:H13)</f>
        <v>44</v>
      </c>
      <c r="I15" s="153">
        <f>SUM(I5:I13)</f>
        <v>59.4</v>
      </c>
      <c r="J15" s="131"/>
      <c r="K15" s="316"/>
      <c r="L15" s="317"/>
      <c r="M15" s="315"/>
    </row>
    <row r="16" spans="1:14" ht="16.2" hidden="1">
      <c r="B16" s="295" t="str">
        <f>警察署名</f>
        <v>広島東</v>
      </c>
      <c r="C16" s="296"/>
      <c r="D16" s="299" t="s">
        <v>77</v>
      </c>
      <c r="E16" s="148">
        <f>場所表_広島東_新規!新規合計+更新合計</f>
        <v>6</v>
      </c>
      <c r="F16" s="149"/>
      <c r="G16" s="150">
        <f t="shared" ref="G16:I17" si="6">G14</f>
        <v>4</v>
      </c>
      <c r="H16" s="150">
        <f t="shared" si="6"/>
        <v>0</v>
      </c>
      <c r="I16" s="150">
        <f t="shared" si="6"/>
        <v>0</v>
      </c>
      <c r="J16" s="130"/>
      <c r="K16" s="316"/>
      <c r="L16" s="317"/>
      <c r="M16" s="315"/>
    </row>
    <row r="17" spans="2:13" ht="16.8" hidden="1" thickBot="1">
      <c r="B17" s="297"/>
      <c r="C17" s="298"/>
      <c r="D17" s="300"/>
      <c r="E17" s="151"/>
      <c r="F17" s="152"/>
      <c r="G17" s="153">
        <f t="shared" si="6"/>
        <v>114.5</v>
      </c>
      <c r="H17" s="153">
        <f t="shared" si="6"/>
        <v>44</v>
      </c>
      <c r="I17" s="153">
        <f t="shared" si="6"/>
        <v>59.4</v>
      </c>
      <c r="J17" s="131"/>
      <c r="K17" s="316"/>
      <c r="L17" s="317"/>
      <c r="M17" s="315"/>
    </row>
  </sheetData>
  <mergeCells count="19">
    <mergeCell ref="D14:D15"/>
    <mergeCell ref="K14:L15"/>
    <mergeCell ref="M14:M15"/>
    <mergeCell ref="B16:C17"/>
    <mergeCell ref="D16:D17"/>
    <mergeCell ref="K16:L17"/>
    <mergeCell ref="M16:M17"/>
    <mergeCell ref="B14:C15"/>
    <mergeCell ref="K1:M1"/>
    <mergeCell ref="B2:B4"/>
    <mergeCell ref="C2:C4"/>
    <mergeCell ref="D2:D4"/>
    <mergeCell ref="G2:J2"/>
    <mergeCell ref="K2:K4"/>
    <mergeCell ref="L2:L4"/>
    <mergeCell ref="M2:M4"/>
    <mergeCell ref="E3:E4"/>
    <mergeCell ref="F3:F4"/>
    <mergeCell ref="J3:J4"/>
  </mergeCells>
  <phoneticPr fontId="2"/>
  <conditionalFormatting sqref="A5:A13">
    <cfRule type="expression" dxfId="3" priority="1">
      <formula>(A5=OFFSET(A5,-1,0))</formula>
    </cfRule>
  </conditionalFormatting>
  <pageMargins left="0.75" right="0.75" top="1" bottom="1" header="0.51200000000000001" footer="0.51200000000000001"/>
  <pageSetup paperSize="9" scale="64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8"/>
  <sheetViews>
    <sheetView showZeros="0" view="pageBreakPreview" zoomScale="85" zoomScaleNormal="100" zoomScaleSheetLayoutView="85" workbookViewId="0">
      <selection activeCell="N17" sqref="N17"/>
    </sheetView>
  </sheetViews>
  <sheetFormatPr defaultColWidth="9" defaultRowHeight="13.2"/>
  <cols>
    <col min="1" max="1" width="9" style="114"/>
    <col min="2" max="2" width="17.109375" style="114" customWidth="1"/>
    <col min="3" max="3" width="5.21875" style="114" bestFit="1" customWidth="1"/>
    <col min="4" max="4" width="9" style="114"/>
    <col min="5" max="5" width="25.6640625" style="115" customWidth="1"/>
    <col min="6" max="6" width="13.44140625" style="114" customWidth="1"/>
    <col min="7" max="7" width="3.44140625" style="114" bestFit="1" customWidth="1"/>
    <col min="8" max="9" width="10.6640625" style="114" customWidth="1"/>
    <col min="10" max="10" width="41.5546875" style="115" bestFit="1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B1" s="113" t="s">
        <v>63</v>
      </c>
      <c r="C1" s="113"/>
      <c r="D1" s="114" t="str">
        <f>"("&amp;表紙等_署用!H1&amp;")"</f>
        <v>(№ 8-25)</v>
      </c>
      <c r="J1" s="116" t="s">
        <v>83</v>
      </c>
      <c r="K1" s="301" t="s">
        <v>141</v>
      </c>
      <c r="L1" s="301"/>
      <c r="M1" s="301"/>
    </row>
    <row r="2" spans="1:14">
      <c r="B2" s="302" t="s">
        <v>65</v>
      </c>
      <c r="C2" s="305" t="s">
        <v>66</v>
      </c>
      <c r="D2" s="308" t="s">
        <v>67</v>
      </c>
      <c r="E2" s="311" t="s">
        <v>68</v>
      </c>
      <c r="F2" s="119" t="s">
        <v>69</v>
      </c>
      <c r="G2" s="120"/>
      <c r="H2" s="308" t="s">
        <v>39</v>
      </c>
      <c r="I2" s="308"/>
      <c r="J2" s="314"/>
      <c r="K2" s="302" t="s">
        <v>65</v>
      </c>
      <c r="L2" s="308" t="s">
        <v>67</v>
      </c>
      <c r="M2" s="311" t="s">
        <v>68</v>
      </c>
    </row>
    <row r="3" spans="1:14" ht="26.4">
      <c r="B3" s="303"/>
      <c r="C3" s="306"/>
      <c r="D3" s="309"/>
      <c r="E3" s="312"/>
      <c r="F3" s="312" t="s">
        <v>70</v>
      </c>
      <c r="G3" s="291" t="s">
        <v>71</v>
      </c>
      <c r="H3" s="161" t="s">
        <v>160</v>
      </c>
      <c r="I3" s="161" t="s">
        <v>163</v>
      </c>
      <c r="J3" s="293" t="s">
        <v>72</v>
      </c>
      <c r="K3" s="303"/>
      <c r="L3" s="309"/>
      <c r="M3" s="312"/>
    </row>
    <row r="4" spans="1:14" ht="13.8" thickBot="1">
      <c r="B4" s="304"/>
      <c r="C4" s="307"/>
      <c r="D4" s="310"/>
      <c r="E4" s="313"/>
      <c r="F4" s="313"/>
      <c r="G4" s="292"/>
      <c r="H4" s="124" t="s">
        <v>158</v>
      </c>
      <c r="I4" s="124" t="s">
        <v>158</v>
      </c>
      <c r="J4" s="294"/>
      <c r="K4" s="304"/>
      <c r="L4" s="310"/>
      <c r="M4" s="313"/>
    </row>
    <row r="5" spans="1:14" ht="52.8">
      <c r="A5" s="215">
        <v>1</v>
      </c>
      <c r="B5" s="183">
        <f>K5</f>
        <v>261260074</v>
      </c>
      <c r="C5" s="118" t="str">
        <f>IF(B5="〃","〃","新規")</f>
        <v>新規</v>
      </c>
      <c r="D5" s="118" t="str">
        <f>L5</f>
        <v>市道</v>
      </c>
      <c r="E5" s="118" t="str">
        <f>M5</f>
        <v>広島市安佐南区安東2丁目4番西角先から同区中須2丁目12番1号先（安川大橋北詰交差点）までの間</v>
      </c>
      <c r="F5" s="118" t="s">
        <v>189</v>
      </c>
      <c r="G5" s="118">
        <v>1</v>
      </c>
      <c r="H5" s="118"/>
      <c r="I5" s="118">
        <v>1200</v>
      </c>
      <c r="J5" s="126" t="s">
        <v>192</v>
      </c>
      <c r="K5" s="117">
        <v>261260074</v>
      </c>
      <c r="L5" s="118" t="s">
        <v>191</v>
      </c>
      <c r="M5" s="118" t="s">
        <v>190</v>
      </c>
      <c r="N5" s="114" t="str">
        <f>ASC(J5)</f>
        <v>はみ禁1200m削除(共力橋北詰交差点東側から安大橋北詰交差点西側まで)</v>
      </c>
    </row>
    <row r="6" spans="1:14" ht="323.39999999999998" customHeight="1" thickBot="1">
      <c r="A6" s="215">
        <f ca="1">IF(E5="","",IF(E6="〃",A5,A5+1))</f>
        <v>2</v>
      </c>
      <c r="B6" s="181" t="str">
        <f ca="1">IF(OFFSET(K6,-1,)=K6,"〃",K6)</f>
        <v>〃</v>
      </c>
      <c r="C6" s="180" t="str">
        <f ca="1">IF(B6="〃","〃","新規")</f>
        <v>〃</v>
      </c>
      <c r="D6" s="180" t="str">
        <f ca="1">IF(OFFSET(L6,-1,)=L6,"〃",L6)</f>
        <v>〃</v>
      </c>
      <c r="E6" s="180" t="str">
        <f ca="1">IF(OFFSET(M6,-1,)=M6,"〃",M6)</f>
        <v>広島市安佐南区緑井3丁目7番9号先共力橋北詰交差点から同区中須2丁目12番1号安大橋北詰交差点までの間</v>
      </c>
      <c r="F6" s="180" t="s">
        <v>193</v>
      </c>
      <c r="G6" s="180">
        <v>11</v>
      </c>
      <c r="H6" s="180">
        <v>745</v>
      </c>
      <c r="I6" s="180"/>
      <c r="J6" s="216" t="s">
        <v>470</v>
      </c>
      <c r="K6" s="127">
        <v>261260074</v>
      </c>
      <c r="L6" s="121" t="s">
        <v>191</v>
      </c>
      <c r="M6" s="121" t="s">
        <v>194</v>
      </c>
      <c r="N6" s="114" t="e">
        <f>ASC(J6)</f>
        <v>#VALUE!</v>
      </c>
    </row>
    <row r="7" spans="1:14" ht="17.25" customHeight="1">
      <c r="B7" s="295" t="str">
        <f>警察署名</f>
        <v>安佐南</v>
      </c>
      <c r="C7" s="296"/>
      <c r="D7" s="296"/>
      <c r="E7" s="299" t="s">
        <v>73</v>
      </c>
      <c r="F7" s="148">
        <v>2</v>
      </c>
      <c r="G7" s="149"/>
      <c r="H7" s="150">
        <f>IF(ISERROR(FIND("図示", H3)), IF(ISERROR(FIND("削除", H3)), SUMPRODUCT((ISNUMBER(FIND("横断歩道　実線",$F5:$F6)))*(H5:H6&lt;&gt;""), $G5:$G6), 0), SUMIF(H5:H6,"&gt;0",$G5:$G6))</f>
        <v>0</v>
      </c>
      <c r="I7" s="150">
        <f>IF(ISERROR(FIND("図示", I3)), IF(ISERROR(FIND("削除", I3)), SUMPRODUCT((ISNUMBER(FIND("横断歩道　実線",$F5:$F6)))*(I5:I6&lt;&gt;""), $G5:$G6), 0), SUMIF(I5:I6,"&gt;0",$G5:$G6))</f>
        <v>0</v>
      </c>
      <c r="J7" s="130"/>
    </row>
    <row r="8" spans="1:14" ht="18" customHeight="1" thickBot="1">
      <c r="B8" s="297"/>
      <c r="C8" s="298"/>
      <c r="D8" s="298"/>
      <c r="E8" s="300"/>
      <c r="F8" s="151"/>
      <c r="G8" s="152"/>
      <c r="H8" s="153">
        <f>SUM(H5:H6)</f>
        <v>745</v>
      </c>
      <c r="I8" s="153">
        <f>SUM(I5:I6)</f>
        <v>1200</v>
      </c>
      <c r="J8" s="131"/>
    </row>
  </sheetData>
  <mergeCells count="14">
    <mergeCell ref="G3:G4"/>
    <mergeCell ref="J3:J4"/>
    <mergeCell ref="B7:D8"/>
    <mergeCell ref="E7:E8"/>
    <mergeCell ref="K1:M1"/>
    <mergeCell ref="B2:B4"/>
    <mergeCell ref="C2:C4"/>
    <mergeCell ref="D2:D4"/>
    <mergeCell ref="E2:E4"/>
    <mergeCell ref="H2:J2"/>
    <mergeCell ref="K2:K4"/>
    <mergeCell ref="L2:L4"/>
    <mergeCell ref="M2:M4"/>
    <mergeCell ref="F3:F4"/>
  </mergeCells>
  <phoneticPr fontId="2"/>
  <conditionalFormatting sqref="A5:A6">
    <cfRule type="expression" dxfId="2" priority="1">
      <formula>(A5=OFFSET(A5,-1,0))</formula>
    </cfRule>
  </conditionalFormatting>
  <pageMargins left="0.75" right="0.75" top="1" bottom="1" header="0.51200000000000001" footer="0.51200000000000001"/>
  <pageSetup paperSize="9" scale="60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/>
  <cols>
    <col min="1" max="1" width="22.33203125" style="114" customWidth="1"/>
    <col min="2" max="2" width="9" style="114"/>
    <col min="3" max="3" width="25.6640625" style="115" customWidth="1"/>
    <col min="4" max="4" width="13.44140625" style="114" customWidth="1"/>
    <col min="5" max="5" width="3.44140625" style="114" bestFit="1" customWidth="1"/>
    <col min="6" max="8" width="10.6640625" style="114" customWidth="1"/>
    <col min="9" max="9" width="22.44140625" style="115" customWidth="1"/>
    <col min="10" max="11" width="37.33203125" style="114" customWidth="1"/>
    <col min="12" max="12" width="100.6640625" style="115" customWidth="1"/>
    <col min="13" max="16384" width="9" style="114"/>
  </cols>
  <sheetData>
    <row r="1" spans="1:13" ht="19.8" thickBot="1">
      <c r="A1" s="113" t="s">
        <v>74</v>
      </c>
      <c r="B1" s="114" t="str">
        <f>"("&amp;表紙等_署用!H1&amp;")"</f>
        <v>(№ 8-25)</v>
      </c>
      <c r="I1" s="116" t="s">
        <v>142</v>
      </c>
      <c r="J1" s="301" t="s">
        <v>141</v>
      </c>
      <c r="K1" s="301"/>
      <c r="L1" s="301"/>
    </row>
    <row r="2" spans="1:13">
      <c r="A2" s="318" t="s">
        <v>75</v>
      </c>
      <c r="B2" s="308" t="s">
        <v>67</v>
      </c>
      <c r="C2" s="311" t="s">
        <v>68</v>
      </c>
      <c r="D2" s="119" t="s">
        <v>69</v>
      </c>
      <c r="E2" s="120"/>
      <c r="F2" s="308" t="s">
        <v>39</v>
      </c>
      <c r="G2" s="308"/>
      <c r="H2" s="308"/>
      <c r="I2" s="314"/>
      <c r="J2" s="318" t="s">
        <v>75</v>
      </c>
      <c r="K2" s="308" t="s">
        <v>67</v>
      </c>
      <c r="L2" s="311" t="s">
        <v>68</v>
      </c>
    </row>
    <row r="3" spans="1:13">
      <c r="A3" s="319"/>
      <c r="B3" s="309"/>
      <c r="C3" s="312"/>
      <c r="D3" s="312" t="s">
        <v>70</v>
      </c>
      <c r="E3" s="291" t="s">
        <v>71</v>
      </c>
      <c r="F3" s="122"/>
      <c r="G3" s="123"/>
      <c r="H3" s="122"/>
      <c r="I3" s="293" t="s">
        <v>72</v>
      </c>
      <c r="J3" s="319"/>
      <c r="K3" s="309"/>
      <c r="L3" s="312"/>
    </row>
    <row r="4" spans="1:13" ht="13.8" thickBot="1">
      <c r="A4" s="320"/>
      <c r="B4" s="310"/>
      <c r="C4" s="313"/>
      <c r="D4" s="313"/>
      <c r="E4" s="292"/>
      <c r="F4" s="124"/>
      <c r="G4" s="125"/>
      <c r="H4" s="124"/>
      <c r="I4" s="294"/>
      <c r="J4" s="320"/>
      <c r="K4" s="310"/>
      <c r="L4" s="313"/>
    </row>
    <row r="5" spans="1:13">
      <c r="A5" s="117">
        <f>J5</f>
        <v>0</v>
      </c>
      <c r="B5" s="118">
        <f>K5</f>
        <v>0</v>
      </c>
      <c r="C5" s="118">
        <f>L5</f>
        <v>0</v>
      </c>
      <c r="D5" s="118"/>
      <c r="E5" s="118"/>
      <c r="F5" s="118"/>
      <c r="G5" s="118"/>
      <c r="H5" s="118"/>
      <c r="I5" s="126"/>
      <c r="J5" s="117"/>
      <c r="K5" s="118"/>
      <c r="L5" s="118"/>
      <c r="M5" s="114" t="str">
        <f>ASC(I5)</f>
        <v/>
      </c>
    </row>
    <row r="6" spans="1:13">
      <c r="A6" s="127" t="str">
        <f t="shared" ref="A6:C7" ca="1" si="0">IF(OFFSET(J6,-1,)=J6,"〃",J6)</f>
        <v>〃</v>
      </c>
      <c r="B6" s="121" t="str">
        <f t="shared" ca="1" si="0"/>
        <v>〃</v>
      </c>
      <c r="C6" s="121" t="str">
        <f t="shared" ca="1" si="0"/>
        <v>〃</v>
      </c>
      <c r="D6" s="121"/>
      <c r="E6" s="121"/>
      <c r="F6" s="121"/>
      <c r="G6" s="121"/>
      <c r="H6" s="121"/>
      <c r="I6" s="128"/>
      <c r="J6" s="127"/>
      <c r="K6" s="121"/>
      <c r="L6" s="121"/>
      <c r="M6" s="114" t="str">
        <f>ASC(I6)</f>
        <v/>
      </c>
    </row>
    <row r="7" spans="1:13" ht="13.8" thickBot="1">
      <c r="A7" s="127" t="str">
        <f t="shared" ca="1" si="0"/>
        <v>〃</v>
      </c>
      <c r="B7" s="121" t="str">
        <f t="shared" ca="1" si="0"/>
        <v>〃</v>
      </c>
      <c r="C7" s="121" t="str">
        <f t="shared" ca="1" si="0"/>
        <v>〃</v>
      </c>
      <c r="D7" s="122"/>
      <c r="E7" s="122"/>
      <c r="F7" s="122"/>
      <c r="G7" s="122"/>
      <c r="H7" s="122"/>
      <c r="I7" s="129"/>
      <c r="J7" s="147"/>
      <c r="K7" s="122"/>
      <c r="L7" s="122"/>
      <c r="M7" s="114" t="str">
        <f>ASC(I7)</f>
        <v/>
      </c>
    </row>
    <row r="8" spans="1:13" ht="16.2">
      <c r="A8" s="295" t="str">
        <f>警察署名</f>
        <v>凸凹</v>
      </c>
      <c r="B8" s="296"/>
      <c r="C8" s="299" t="s">
        <v>76</v>
      </c>
      <c r="D8" s="148">
        <v>0</v>
      </c>
      <c r="E8" s="149"/>
      <c r="F8" s="150">
        <f>IF(ISERROR(FIND("図示", F3)), IF(ISERROR(FIND("削除", F3)), SUMPRODUCT((ISNUMBER(FIND("横断歩道　実線",$D5:$D7)))*(F5:F7&lt;&gt;""), $E5:$E7), 0), SUMIF(F5:F7,"&gt;0",$E5:$E7))</f>
        <v>0</v>
      </c>
      <c r="G8" s="150">
        <f>IF(ISERROR(FIND("図示", G3)), IF(ISERROR(FIND("削除", G3)), SUMPRODUCT((ISNUMBER(FIND("横断歩道　実線",$D5:$D7)))*(G5:G7&lt;&gt;""), $E5:$E7), 0), SUMIF(G5:G7,"&gt;0",$E5:$E7))</f>
        <v>0</v>
      </c>
      <c r="H8" s="150">
        <f>IF(ISERROR(FIND("図示", H3)), IF(ISERROR(FIND("削除", H3)), SUMPRODUCT((ISNUMBER(FIND("横断歩道　実線",$D5:$D7)))*(H5:H7&lt;&gt;""), $E5:$E7), 0), SUMIF(H5:H7,"&gt;0",$E5:$E7))</f>
        <v>0</v>
      </c>
      <c r="I8" s="130"/>
      <c r="J8" s="295"/>
      <c r="K8" s="296"/>
      <c r="L8" s="299"/>
    </row>
    <row r="9" spans="1:13" ht="16.8" thickBot="1">
      <c r="A9" s="297"/>
      <c r="B9" s="298"/>
      <c r="C9" s="300"/>
      <c r="D9" s="151"/>
      <c r="E9" s="152"/>
      <c r="F9" s="153">
        <f>SUM(F5:F7)</f>
        <v>0</v>
      </c>
      <c r="G9" s="153">
        <f>SUM(G5:G7)</f>
        <v>0</v>
      </c>
      <c r="H9" s="153">
        <f>SUM(H5:H7)</f>
        <v>0</v>
      </c>
      <c r="I9" s="131"/>
      <c r="J9" s="316"/>
      <c r="K9" s="317"/>
      <c r="L9" s="315"/>
    </row>
    <row r="10" spans="1:13" ht="16.2">
      <c r="A10" s="295" t="str">
        <f>警察署名</f>
        <v>凸凹</v>
      </c>
      <c r="B10" s="296"/>
      <c r="C10" s="299" t="s">
        <v>77</v>
      </c>
      <c r="D10" s="148">
        <f>場所表_安佐南_新規!新規合計+更新合計</f>
        <v>2</v>
      </c>
      <c r="E10" s="149"/>
      <c r="F10" s="150">
        <f>場所表_新規!G8+場所表_安佐南_更新!F8</f>
        <v>0</v>
      </c>
      <c r="G10" s="150">
        <f>場所表_新規!H8+場所表_安佐南_更新!G8</f>
        <v>0</v>
      </c>
      <c r="H10" s="150">
        <f>場所表_新規!I8+場所表_安佐南_更新!H8</f>
        <v>0</v>
      </c>
      <c r="I10" s="130"/>
      <c r="J10" s="316"/>
      <c r="K10" s="317"/>
      <c r="L10" s="315"/>
    </row>
    <row r="11" spans="1:13" ht="16.8" thickBot="1">
      <c r="A11" s="297"/>
      <c r="B11" s="298"/>
      <c r="C11" s="300"/>
      <c r="D11" s="151"/>
      <c r="E11" s="152"/>
      <c r="F11" s="153">
        <f>場所表_新規!G9+場所表_安佐南_更新!F9</f>
        <v>0</v>
      </c>
      <c r="G11" s="153">
        <f>場所表_新規!H9+場所表_安佐南_更新!G9</f>
        <v>0</v>
      </c>
      <c r="H11" s="153">
        <f>場所表_新規!I9+場所表_安佐南_更新!H9</f>
        <v>0</v>
      </c>
      <c r="I11" s="131"/>
      <c r="J11" s="316"/>
      <c r="K11" s="317"/>
      <c r="L11" s="315"/>
    </row>
  </sheetData>
  <mergeCells count="19">
    <mergeCell ref="C8:C9"/>
    <mergeCell ref="J8:K9"/>
    <mergeCell ref="L8:L9"/>
    <mergeCell ref="A10:B11"/>
    <mergeCell ref="C10:C11"/>
    <mergeCell ref="J10:K11"/>
    <mergeCell ref="L10:L11"/>
    <mergeCell ref="A8:B9"/>
    <mergeCell ref="J1:L1"/>
    <mergeCell ref="A2:A4"/>
    <mergeCell ref="B2:B4"/>
    <mergeCell ref="C2:C4"/>
    <mergeCell ref="F2:I2"/>
    <mergeCell ref="J2:J4"/>
    <mergeCell ref="K2:K4"/>
    <mergeCell ref="L2:L4"/>
    <mergeCell ref="D3:D4"/>
    <mergeCell ref="E3:E4"/>
    <mergeCell ref="I3:I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75"/>
  <sheetViews>
    <sheetView showZeros="0" view="pageBreakPreview" topLeftCell="A59" zoomScaleNormal="100" workbookViewId="0">
      <selection activeCell="N17" sqref="N17"/>
    </sheetView>
  </sheetViews>
  <sheetFormatPr defaultColWidth="9" defaultRowHeight="13.2"/>
  <cols>
    <col min="1" max="1" width="9" style="114"/>
    <col min="2" max="2" width="22.33203125" style="114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11" width="10.6640625" style="114" customWidth="1"/>
    <col min="12" max="12" width="22.44140625" style="115" customWidth="1"/>
    <col min="13" max="14" width="37.33203125" style="114" customWidth="1"/>
    <col min="15" max="15" width="100.6640625" style="115" customWidth="1"/>
    <col min="16" max="16384" width="9" style="114"/>
  </cols>
  <sheetData>
    <row r="1" spans="1:16" ht="19.8" thickBot="1">
      <c r="B1" s="113" t="s">
        <v>74</v>
      </c>
      <c r="C1" s="114" t="str">
        <f>"("&amp;表紙等_署用!H1&amp;")"</f>
        <v>(№ 8-25)</v>
      </c>
      <c r="L1" s="116" t="s">
        <v>91</v>
      </c>
      <c r="M1" s="301" t="s">
        <v>141</v>
      </c>
      <c r="N1" s="301"/>
      <c r="O1" s="301"/>
    </row>
    <row r="2" spans="1:16">
      <c r="B2" s="318" t="s">
        <v>75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08"/>
      <c r="K2" s="308"/>
      <c r="L2" s="314"/>
      <c r="M2" s="318" t="s">
        <v>75</v>
      </c>
      <c r="N2" s="308" t="s">
        <v>67</v>
      </c>
      <c r="O2" s="311" t="s">
        <v>68</v>
      </c>
    </row>
    <row r="3" spans="1:16" ht="39.6">
      <c r="B3" s="319"/>
      <c r="C3" s="309"/>
      <c r="D3" s="312"/>
      <c r="E3" s="312" t="s">
        <v>70</v>
      </c>
      <c r="F3" s="291" t="s">
        <v>71</v>
      </c>
      <c r="G3" s="122" t="s">
        <v>156</v>
      </c>
      <c r="H3" s="123" t="s">
        <v>159</v>
      </c>
      <c r="I3" s="123" t="s">
        <v>160</v>
      </c>
      <c r="J3" s="123" t="s">
        <v>162</v>
      </c>
      <c r="K3" s="122" t="s">
        <v>163</v>
      </c>
      <c r="L3" s="293" t="s">
        <v>72</v>
      </c>
      <c r="M3" s="319"/>
      <c r="N3" s="309"/>
      <c r="O3" s="312"/>
    </row>
    <row r="4" spans="1:16" ht="13.8" thickBot="1">
      <c r="B4" s="320"/>
      <c r="C4" s="310"/>
      <c r="D4" s="313"/>
      <c r="E4" s="313"/>
      <c r="F4" s="292"/>
      <c r="G4" s="124" t="s">
        <v>158</v>
      </c>
      <c r="H4" s="125" t="s">
        <v>158</v>
      </c>
      <c r="I4" s="125" t="s">
        <v>158</v>
      </c>
      <c r="J4" s="125" t="s">
        <v>158</v>
      </c>
      <c r="K4" s="124" t="s">
        <v>158</v>
      </c>
      <c r="L4" s="294"/>
      <c r="M4" s="320"/>
      <c r="N4" s="310"/>
      <c r="O4" s="313"/>
    </row>
    <row r="5" spans="1:16" ht="39.6">
      <c r="A5" s="215">
        <v>1</v>
      </c>
      <c r="B5" s="117" t="str">
        <f>M5</f>
        <v>第20-1-4627</v>
      </c>
      <c r="C5" s="118" t="str">
        <f>N5</f>
        <v>市道</v>
      </c>
      <c r="D5" s="118" t="str">
        <f>O5</f>
        <v>広島市安佐北区可部3丁目22番14号先交差点</v>
      </c>
      <c r="E5" s="118" t="s">
        <v>171</v>
      </c>
      <c r="F5" s="118">
        <v>1</v>
      </c>
      <c r="G5" s="118">
        <v>22.5</v>
      </c>
      <c r="H5" s="118"/>
      <c r="I5" s="118"/>
      <c r="J5" s="118"/>
      <c r="K5" s="118"/>
      <c r="L5" s="126" t="s">
        <v>197</v>
      </c>
      <c r="M5" s="117" t="s">
        <v>195</v>
      </c>
      <c r="N5" s="118" t="s">
        <v>191</v>
      </c>
      <c r="O5" s="118" t="s">
        <v>196</v>
      </c>
      <c r="P5" s="114" t="str">
        <f>ASC(L5)</f>
        <v>2.5m9縞 点字ﾌﾞﾛｯｸ延長線上から内側(交差点側)は不要</v>
      </c>
    </row>
    <row r="6" spans="1:16" ht="26.4">
      <c r="A6" s="215">
        <f ca="1">IF(D5="","",IF(D6="〃",A5,A5+1))</f>
        <v>1</v>
      </c>
      <c r="B6" s="127" t="str">
        <f t="shared" ref="B6:D71" ca="1" si="0">IF(OFFSET(M6,-1,)=M6,"〃",M6)</f>
        <v>〃</v>
      </c>
      <c r="C6" s="121" t="str">
        <f t="shared" ca="1" si="0"/>
        <v>〃</v>
      </c>
      <c r="D6" s="121" t="str">
        <f t="shared" ca="1" si="0"/>
        <v>〃</v>
      </c>
      <c r="E6" s="121" t="s">
        <v>198</v>
      </c>
      <c r="F6" s="121">
        <v>2</v>
      </c>
      <c r="G6" s="121"/>
      <c r="H6" s="121"/>
      <c r="I6" s="121"/>
      <c r="J6" s="121">
        <v>18</v>
      </c>
      <c r="K6" s="121"/>
      <c r="L6" s="128" t="s">
        <v>199</v>
      </c>
      <c r="M6" s="127" t="s">
        <v>195</v>
      </c>
      <c r="N6" s="121" t="s">
        <v>191</v>
      </c>
      <c r="O6" s="121" t="s">
        <v>196</v>
      </c>
      <c r="P6" s="114" t="str">
        <f>ASC(L6)</f>
        <v>近_x000D_
遠</v>
      </c>
    </row>
    <row r="7" spans="1:16" ht="26.4">
      <c r="A7" s="215">
        <f t="shared" ref="A7:A70" ca="1" si="1">IF(D6="","",IF(D7="〃",A6,A6+1))</f>
        <v>1</v>
      </c>
      <c r="B7" s="127" t="str">
        <f t="shared" ref="B7:B70" ca="1" si="2">IF(OFFSET(M7,-1,)=M7,"〃",M7)</f>
        <v>〃</v>
      </c>
      <c r="C7" s="121" t="str">
        <f t="shared" ref="C7:C70" ca="1" si="3">IF(OFFSET(N7,-1,)=N7,"〃",N7)</f>
        <v>〃</v>
      </c>
      <c r="D7" s="121" t="str">
        <f t="shared" ref="D7:D70" ca="1" si="4">IF(OFFSET(O7,-1,)=O7,"〃",O7)</f>
        <v>〃</v>
      </c>
      <c r="E7" s="121" t="s">
        <v>200</v>
      </c>
      <c r="F7" s="121">
        <v>1</v>
      </c>
      <c r="G7" s="121">
        <v>2.5</v>
      </c>
      <c r="H7" s="121"/>
      <c r="I7" s="121"/>
      <c r="J7" s="121"/>
      <c r="K7" s="121"/>
      <c r="L7" s="128" t="s">
        <v>201</v>
      </c>
      <c r="M7" s="127" t="s">
        <v>195</v>
      </c>
      <c r="N7" s="121" t="s">
        <v>191</v>
      </c>
      <c r="O7" s="121" t="s">
        <v>196</v>
      </c>
      <c r="P7" s="114" t="str">
        <f t="shared" ref="P7:P70" si="5">ASC(L7)</f>
        <v>摩耗部2.5m</v>
      </c>
    </row>
    <row r="8" spans="1:16" ht="26.4">
      <c r="A8" s="215">
        <f t="shared" ca="1" si="1"/>
        <v>2</v>
      </c>
      <c r="B8" s="127" t="str">
        <f t="shared" ca="1" si="2"/>
        <v>第20-1-4596</v>
      </c>
      <c r="C8" s="121" t="str">
        <f t="shared" ca="1" si="3"/>
        <v>〃</v>
      </c>
      <c r="D8" s="121" t="str">
        <f t="shared" ca="1" si="4"/>
        <v>広島市安佐北区可部3丁目22番27号先交差点</v>
      </c>
      <c r="E8" s="121" t="s">
        <v>171</v>
      </c>
      <c r="F8" s="121">
        <v>1</v>
      </c>
      <c r="G8" s="121">
        <v>30</v>
      </c>
      <c r="H8" s="121"/>
      <c r="I8" s="121"/>
      <c r="J8" s="121"/>
      <c r="K8" s="121"/>
      <c r="L8" s="128" t="s">
        <v>204</v>
      </c>
      <c r="M8" s="127" t="s">
        <v>202</v>
      </c>
      <c r="N8" s="121" t="s">
        <v>191</v>
      </c>
      <c r="O8" s="121" t="s">
        <v>203</v>
      </c>
      <c r="P8" s="114" t="str">
        <f t="shared" si="5"/>
        <v>3m10縞</v>
      </c>
    </row>
    <row r="9" spans="1:16" ht="26.4">
      <c r="A9" s="215">
        <f t="shared" ca="1" si="1"/>
        <v>2</v>
      </c>
      <c r="B9" s="127" t="str">
        <f t="shared" ca="1" si="2"/>
        <v>〃</v>
      </c>
      <c r="C9" s="121" t="str">
        <f t="shared" ca="1" si="3"/>
        <v>〃</v>
      </c>
      <c r="D9" s="121" t="str">
        <f t="shared" ca="1" si="4"/>
        <v>〃</v>
      </c>
      <c r="E9" s="121" t="s">
        <v>198</v>
      </c>
      <c r="F9" s="121">
        <v>2</v>
      </c>
      <c r="G9" s="121"/>
      <c r="H9" s="121"/>
      <c r="I9" s="121"/>
      <c r="J9" s="121">
        <v>18</v>
      </c>
      <c r="K9" s="121"/>
      <c r="L9" s="128" t="s">
        <v>205</v>
      </c>
      <c r="M9" s="127" t="s">
        <v>202</v>
      </c>
      <c r="N9" s="121" t="s">
        <v>191</v>
      </c>
      <c r="O9" s="121" t="s">
        <v>203</v>
      </c>
      <c r="P9" s="114" t="str">
        <f t="shared" si="5"/>
        <v>(西側)近_x000D_
(西側)遠</v>
      </c>
    </row>
    <row r="10" spans="1:16" ht="26.4">
      <c r="A10" s="215">
        <f t="shared" ca="1" si="1"/>
        <v>2</v>
      </c>
      <c r="B10" s="127" t="str">
        <f t="shared" ca="1" si="2"/>
        <v>〃</v>
      </c>
      <c r="C10" s="121" t="str">
        <f t="shared" ca="1" si="3"/>
        <v>〃</v>
      </c>
      <c r="D10" s="121" t="str">
        <f t="shared" ca="1" si="4"/>
        <v>〃</v>
      </c>
      <c r="E10" s="121" t="s">
        <v>200</v>
      </c>
      <c r="F10" s="121">
        <v>2</v>
      </c>
      <c r="G10" s="121">
        <v>6.8</v>
      </c>
      <c r="H10" s="121"/>
      <c r="I10" s="121"/>
      <c r="J10" s="121"/>
      <c r="K10" s="121"/>
      <c r="L10" s="128" t="s">
        <v>206</v>
      </c>
      <c r="M10" s="127" t="s">
        <v>202</v>
      </c>
      <c r="N10" s="121" t="s">
        <v>191</v>
      </c>
      <c r="O10" s="121" t="s">
        <v>203</v>
      </c>
      <c r="P10" s="114" t="str">
        <f t="shared" si="5"/>
        <v>(西側)4m_x000D_
(西側)2.8m</v>
      </c>
    </row>
    <row r="11" spans="1:16" ht="105.6">
      <c r="A11" s="215">
        <f t="shared" ca="1" si="1"/>
        <v>3</v>
      </c>
      <c r="B11" s="127" t="str">
        <f t="shared" ca="1" si="2"/>
        <v>第20-1-4595</v>
      </c>
      <c r="C11" s="121" t="str">
        <f t="shared" ca="1" si="3"/>
        <v>〃</v>
      </c>
      <c r="D11" s="121" t="str">
        <f t="shared" ca="1" si="4"/>
        <v>広島市安佐北区可部3丁目24番21号先（可部3丁目交差点）</v>
      </c>
      <c r="E11" s="121" t="s">
        <v>171</v>
      </c>
      <c r="F11" s="121">
        <v>4</v>
      </c>
      <c r="G11" s="121">
        <v>68.5</v>
      </c>
      <c r="H11" s="121"/>
      <c r="I11" s="121"/>
      <c r="J11" s="121"/>
      <c r="K11" s="121"/>
      <c r="L11" s="128" t="s">
        <v>209</v>
      </c>
      <c r="M11" s="127" t="s">
        <v>207</v>
      </c>
      <c r="N11" s="121" t="s">
        <v>191</v>
      </c>
      <c r="O11" s="121" t="s">
        <v>208</v>
      </c>
      <c r="P11" s="114" t="str">
        <f t="shared" si="5"/>
        <v>(北側)3.5m×6_x000D_
(東側)4m×6(南1〜6縞目)､1.5m×4(北1〜4縞目)_x000D_
(南側)3.5m×3､摩耗部1m_x000D_
(西側)4m(南から5縞目)､両端1mずつ復旧</v>
      </c>
    </row>
    <row r="12" spans="1:16" ht="39.6">
      <c r="A12" s="215">
        <f t="shared" ca="1" si="1"/>
        <v>3</v>
      </c>
      <c r="B12" s="127" t="str">
        <f t="shared" ca="1" si="2"/>
        <v>〃</v>
      </c>
      <c r="C12" s="121" t="str">
        <f t="shared" ca="1" si="3"/>
        <v>〃</v>
      </c>
      <c r="D12" s="121" t="str">
        <f t="shared" ca="1" si="4"/>
        <v>〃</v>
      </c>
      <c r="E12" s="121" t="s">
        <v>200</v>
      </c>
      <c r="F12" s="121">
        <v>3</v>
      </c>
      <c r="G12" s="121">
        <v>8.5</v>
      </c>
      <c r="H12" s="121"/>
      <c r="I12" s="121"/>
      <c r="J12" s="121"/>
      <c r="K12" s="121"/>
      <c r="L12" s="128" t="s">
        <v>210</v>
      </c>
      <c r="M12" s="127" t="s">
        <v>207</v>
      </c>
      <c r="N12" s="121" t="s">
        <v>191</v>
      </c>
      <c r="O12" s="121" t="s">
        <v>208</v>
      </c>
      <c r="P12" s="114" t="str">
        <f t="shared" si="5"/>
        <v>(東側)6m_x000D_
(北側)2m_x000D_
(南側)0.5m</v>
      </c>
    </row>
    <row r="13" spans="1:16" ht="39.6">
      <c r="A13" s="215">
        <f t="shared" ca="1" si="1"/>
        <v>4</v>
      </c>
      <c r="B13" s="127" t="str">
        <f t="shared" ca="1" si="2"/>
        <v>第27-1-0152</v>
      </c>
      <c r="C13" s="121" t="str">
        <f t="shared" ca="1" si="3"/>
        <v>国道191号</v>
      </c>
      <c r="D13" s="121" t="str">
        <f t="shared" ca="1" si="4"/>
        <v>広島市安佐北区可部7丁目7番18号先交差点（安佐北消防署可部出張所前）</v>
      </c>
      <c r="E13" s="121" t="s">
        <v>214</v>
      </c>
      <c r="F13" s="121">
        <v>1</v>
      </c>
      <c r="G13" s="121"/>
      <c r="H13" s="121"/>
      <c r="I13" s="121">
        <v>41</v>
      </c>
      <c r="J13" s="121"/>
      <c r="K13" s="121"/>
      <c r="L13" s="128" t="s">
        <v>215</v>
      </c>
      <c r="M13" s="127" t="s">
        <v>211</v>
      </c>
      <c r="N13" s="121" t="s">
        <v>212</v>
      </c>
      <c r="O13" s="121" t="s">
        <v>213</v>
      </c>
      <c r="P13" s="114" t="str">
        <f t="shared" si="5"/>
        <v>枠24m､内側1m×17(計41m)</v>
      </c>
    </row>
    <row r="14" spans="1:16" ht="26.4">
      <c r="A14" s="215">
        <f t="shared" ca="1" si="1"/>
        <v>5</v>
      </c>
      <c r="B14" s="127" t="str">
        <f t="shared" ca="1" si="2"/>
        <v>第12-1-4488</v>
      </c>
      <c r="C14" s="121" t="str">
        <f t="shared" ca="1" si="3"/>
        <v>市道</v>
      </c>
      <c r="D14" s="121" t="str">
        <f t="shared" ca="1" si="4"/>
        <v>広島市安佐北区可部東1丁目4番29号先交差点</v>
      </c>
      <c r="E14" s="121" t="s">
        <v>218</v>
      </c>
      <c r="F14" s="121">
        <v>1</v>
      </c>
      <c r="G14" s="121"/>
      <c r="H14" s="121"/>
      <c r="I14" s="121"/>
      <c r="J14" s="121">
        <v>13</v>
      </c>
      <c r="K14" s="121"/>
      <c r="L14" s="128" t="s">
        <v>219</v>
      </c>
      <c r="M14" s="127" t="s">
        <v>216</v>
      </c>
      <c r="N14" s="121" t="s">
        <v>191</v>
      </c>
      <c r="O14" s="121" t="s">
        <v>217</v>
      </c>
      <c r="P14" s="114" t="str">
        <f t="shared" si="5"/>
        <v>(南側)縮小版</v>
      </c>
    </row>
    <row r="15" spans="1:16" ht="26.4">
      <c r="A15" s="215">
        <f t="shared" ca="1" si="1"/>
        <v>5</v>
      </c>
      <c r="B15" s="127" t="str">
        <f t="shared" ca="1" si="2"/>
        <v>〃</v>
      </c>
      <c r="C15" s="121" t="str">
        <f t="shared" ca="1" si="3"/>
        <v>〃</v>
      </c>
      <c r="D15" s="121" t="str">
        <f t="shared" ca="1" si="4"/>
        <v>〃</v>
      </c>
      <c r="E15" s="121" t="s">
        <v>200</v>
      </c>
      <c r="F15" s="121">
        <v>1</v>
      </c>
      <c r="G15" s="121"/>
      <c r="H15" s="121">
        <v>1.5</v>
      </c>
      <c r="I15" s="121"/>
      <c r="J15" s="121"/>
      <c r="K15" s="121"/>
      <c r="L15" s="128" t="s">
        <v>220</v>
      </c>
      <c r="M15" s="127" t="s">
        <v>216</v>
      </c>
      <c r="N15" s="121" t="s">
        <v>191</v>
      </c>
      <c r="O15" s="121" t="s">
        <v>217</v>
      </c>
      <c r="P15" s="114" t="str">
        <f t="shared" si="5"/>
        <v>(南側)1.5m</v>
      </c>
    </row>
    <row r="16" spans="1:16" ht="39.6">
      <c r="A16" s="215">
        <f t="shared" ca="1" si="1"/>
        <v>6</v>
      </c>
      <c r="B16" s="127" t="str">
        <f t="shared" ca="1" si="2"/>
        <v>第20-1-4159</v>
      </c>
      <c r="C16" s="121" t="str">
        <f t="shared" ca="1" si="3"/>
        <v>〃</v>
      </c>
      <c r="D16" s="121" t="str">
        <f t="shared" ca="1" si="4"/>
        <v>広島市安佐北区可部南2丁目15番35号先交差点</v>
      </c>
      <c r="E16" s="121" t="s">
        <v>171</v>
      </c>
      <c r="F16" s="121">
        <v>2</v>
      </c>
      <c r="G16" s="121">
        <v>46.5</v>
      </c>
      <c r="H16" s="121"/>
      <c r="I16" s="121"/>
      <c r="J16" s="121"/>
      <c r="K16" s="121"/>
      <c r="L16" s="128" t="s">
        <v>223</v>
      </c>
      <c r="M16" s="127" t="s">
        <v>221</v>
      </c>
      <c r="N16" s="121" t="s">
        <v>191</v>
      </c>
      <c r="O16" s="121" t="s">
        <v>222</v>
      </c>
      <c r="P16" s="114" t="str">
        <f t="shared" si="5"/>
        <v>(東側)1m1縞､1.5m1縞､2m1縞､3m10縞_x000D_
(南側)2m6縞</v>
      </c>
    </row>
    <row r="17" spans="1:16" ht="105.6">
      <c r="A17" s="215">
        <f t="shared" ca="1" si="1"/>
        <v>6</v>
      </c>
      <c r="B17" s="127" t="str">
        <f t="shared" ca="1" si="2"/>
        <v>〃</v>
      </c>
      <c r="C17" s="121" t="str">
        <f t="shared" ca="1" si="3"/>
        <v>〃</v>
      </c>
      <c r="D17" s="121" t="str">
        <f t="shared" ca="1" si="4"/>
        <v>〃</v>
      </c>
      <c r="E17" s="121" t="s">
        <v>198</v>
      </c>
      <c r="F17" s="121">
        <v>8</v>
      </c>
      <c r="G17" s="121"/>
      <c r="H17" s="121"/>
      <c r="I17" s="121"/>
      <c r="J17" s="121">
        <v>72</v>
      </c>
      <c r="K17" s="121"/>
      <c r="L17" s="128" t="s">
        <v>224</v>
      </c>
      <c r="M17" s="127" t="s">
        <v>221</v>
      </c>
      <c r="N17" s="121" t="s">
        <v>191</v>
      </c>
      <c r="O17" s="121" t="s">
        <v>222</v>
      </c>
      <c r="P17" s="114" t="str">
        <f t="shared" si="5"/>
        <v>(東側)近_x000D_
(東側)遠_x000D_
(南側)近_x000D_
(南側)遠_x000D_
(北側)近_x000D_
(北側)遠_x000D_
(西側)近_x000D_
(西側)遠</v>
      </c>
    </row>
    <row r="18" spans="1:16" ht="39.6">
      <c r="A18" s="215">
        <f t="shared" ca="1" si="1"/>
        <v>6</v>
      </c>
      <c r="B18" s="127" t="str">
        <f t="shared" ca="1" si="2"/>
        <v>〃</v>
      </c>
      <c r="C18" s="121" t="str">
        <f t="shared" ca="1" si="3"/>
        <v>〃</v>
      </c>
      <c r="D18" s="121" t="str">
        <f t="shared" ca="1" si="4"/>
        <v>〃</v>
      </c>
      <c r="E18" s="121" t="s">
        <v>200</v>
      </c>
      <c r="F18" s="121">
        <v>3</v>
      </c>
      <c r="G18" s="121">
        <v>7.1</v>
      </c>
      <c r="H18" s="121"/>
      <c r="I18" s="121"/>
      <c r="J18" s="121"/>
      <c r="K18" s="121"/>
      <c r="L18" s="128" t="s">
        <v>225</v>
      </c>
      <c r="M18" s="127" t="s">
        <v>221</v>
      </c>
      <c r="N18" s="121" t="s">
        <v>191</v>
      </c>
      <c r="O18" s="121" t="s">
        <v>222</v>
      </c>
      <c r="P18" s="114" t="str">
        <f t="shared" si="5"/>
        <v>(東側)3.5m_x000D_
(南側)0.3m_x000D_
(北側)3.3m</v>
      </c>
    </row>
    <row r="19" spans="1:16" ht="26.4">
      <c r="A19" s="215">
        <f t="shared" ca="1" si="1"/>
        <v>7</v>
      </c>
      <c r="B19" s="127" t="str">
        <f t="shared" ca="1" si="2"/>
        <v>第12-1-4973</v>
      </c>
      <c r="C19" s="121" t="str">
        <f t="shared" ca="1" si="3"/>
        <v>〃</v>
      </c>
      <c r="D19" s="121" t="str">
        <f t="shared" ca="1" si="4"/>
        <v>広島市安佐北区可部南2丁目17番12号先交差点</v>
      </c>
      <c r="E19" s="121" t="s">
        <v>218</v>
      </c>
      <c r="F19" s="121">
        <v>1</v>
      </c>
      <c r="G19" s="121"/>
      <c r="H19" s="121"/>
      <c r="I19" s="121"/>
      <c r="J19" s="121">
        <v>13</v>
      </c>
      <c r="K19" s="121"/>
      <c r="L19" s="128" t="s">
        <v>228</v>
      </c>
      <c r="M19" s="127" t="s">
        <v>226</v>
      </c>
      <c r="N19" s="121" t="s">
        <v>191</v>
      </c>
      <c r="O19" s="121" t="s">
        <v>227</v>
      </c>
      <c r="P19" s="114" t="str">
        <f t="shared" si="5"/>
        <v>縮小版</v>
      </c>
    </row>
    <row r="20" spans="1:16" ht="26.4">
      <c r="A20" s="215">
        <f t="shared" ca="1" si="1"/>
        <v>7</v>
      </c>
      <c r="B20" s="127" t="str">
        <f t="shared" ca="1" si="2"/>
        <v>〃</v>
      </c>
      <c r="C20" s="121" t="str">
        <f t="shared" ca="1" si="3"/>
        <v>〃</v>
      </c>
      <c r="D20" s="121" t="str">
        <f t="shared" ca="1" si="4"/>
        <v>〃</v>
      </c>
      <c r="E20" s="121" t="s">
        <v>200</v>
      </c>
      <c r="F20" s="121">
        <v>1</v>
      </c>
      <c r="G20" s="121"/>
      <c r="H20" s="121">
        <v>5.0999999999999996</v>
      </c>
      <c r="I20" s="121"/>
      <c r="J20" s="121"/>
      <c r="K20" s="121"/>
      <c r="L20" s="128" t="s">
        <v>229</v>
      </c>
      <c r="M20" s="127" t="s">
        <v>226</v>
      </c>
      <c r="N20" s="121" t="s">
        <v>191</v>
      </c>
      <c r="O20" s="121" t="s">
        <v>227</v>
      </c>
      <c r="P20" s="114" t="str">
        <f t="shared" si="5"/>
        <v>縮小版5.1m</v>
      </c>
    </row>
    <row r="21" spans="1:16" ht="52.8">
      <c r="A21" s="215">
        <f t="shared" ca="1" si="1"/>
        <v>8</v>
      </c>
      <c r="B21" s="127" t="str">
        <f t="shared" ca="1" si="2"/>
        <v>第12-1-4991</v>
      </c>
      <c r="C21" s="121" t="str">
        <f t="shared" ca="1" si="3"/>
        <v>〃</v>
      </c>
      <c r="D21" s="121" t="str">
        <f t="shared" ca="1" si="4"/>
        <v>広島市安佐北区可部南3丁目3番19号先交差点</v>
      </c>
      <c r="E21" s="121" t="s">
        <v>218</v>
      </c>
      <c r="F21" s="121">
        <v>2</v>
      </c>
      <c r="G21" s="121"/>
      <c r="H21" s="121"/>
      <c r="I21" s="121"/>
      <c r="J21" s="121">
        <v>26</v>
      </c>
      <c r="K21" s="121"/>
      <c r="L21" s="128" t="s">
        <v>232</v>
      </c>
      <c r="M21" s="127" t="s">
        <v>230</v>
      </c>
      <c r="N21" s="121" t="s">
        <v>191</v>
      </c>
      <c r="O21" s="121" t="s">
        <v>231</v>
      </c>
      <c r="P21" s="114" t="str">
        <f t="shared" si="5"/>
        <v>(北側)残存削除して縮小版で復旧_x000D_
(南側)残存削除して縮小版で復旧</v>
      </c>
    </row>
    <row r="22" spans="1:16" ht="26.4">
      <c r="A22" s="215">
        <f t="shared" ca="1" si="1"/>
        <v>8</v>
      </c>
      <c r="B22" s="127" t="str">
        <f t="shared" ca="1" si="2"/>
        <v>〃</v>
      </c>
      <c r="C22" s="121" t="str">
        <f t="shared" ca="1" si="3"/>
        <v>〃</v>
      </c>
      <c r="D22" s="121" t="str">
        <f t="shared" ca="1" si="4"/>
        <v>〃</v>
      </c>
      <c r="E22" s="121" t="s">
        <v>200</v>
      </c>
      <c r="F22" s="121">
        <v>2</v>
      </c>
      <c r="G22" s="121"/>
      <c r="H22" s="121">
        <v>5.5</v>
      </c>
      <c r="I22" s="121"/>
      <c r="J22" s="121"/>
      <c r="K22" s="121"/>
      <c r="L22" s="128" t="s">
        <v>233</v>
      </c>
      <c r="M22" s="127" t="s">
        <v>230</v>
      </c>
      <c r="N22" s="121" t="s">
        <v>191</v>
      </c>
      <c r="O22" s="121" t="s">
        <v>231</v>
      </c>
      <c r="P22" s="114" t="str">
        <f t="shared" si="5"/>
        <v>(北側)3m_x000D_
(南側)2.5m</v>
      </c>
    </row>
    <row r="23" spans="1:16" ht="26.4">
      <c r="A23" s="215">
        <f t="shared" ca="1" si="1"/>
        <v>8</v>
      </c>
      <c r="B23" s="127" t="str">
        <f t="shared" ca="1" si="2"/>
        <v>〃</v>
      </c>
      <c r="C23" s="121" t="str">
        <f t="shared" ca="1" si="3"/>
        <v>〃</v>
      </c>
      <c r="D23" s="121" t="str">
        <f t="shared" ca="1" si="4"/>
        <v>〃</v>
      </c>
      <c r="E23" s="121" t="s">
        <v>234</v>
      </c>
      <c r="F23" s="121">
        <v>2</v>
      </c>
      <c r="G23" s="121"/>
      <c r="H23" s="121"/>
      <c r="I23" s="121"/>
      <c r="J23" s="121"/>
      <c r="K23" s="121">
        <v>20</v>
      </c>
      <c r="L23" s="128"/>
      <c r="M23" s="127" t="s">
        <v>230</v>
      </c>
      <c r="N23" s="121" t="s">
        <v>191</v>
      </c>
      <c r="O23" s="121" t="s">
        <v>231</v>
      </c>
      <c r="P23" s="114" t="str">
        <f t="shared" si="5"/>
        <v/>
      </c>
    </row>
    <row r="24" spans="1:16" ht="26.4">
      <c r="A24" s="215">
        <f t="shared" ca="1" si="1"/>
        <v>9</v>
      </c>
      <c r="B24" s="127">
        <f t="shared" ca="1" si="2"/>
        <v>0</v>
      </c>
      <c r="C24" s="121" t="str">
        <f t="shared" ca="1" si="3"/>
        <v>〃</v>
      </c>
      <c r="D24" s="121" t="str">
        <f t="shared" ca="1" si="4"/>
        <v>広島市安佐北区亀山5丁目7番7号先</v>
      </c>
      <c r="E24" s="121" t="s">
        <v>193</v>
      </c>
      <c r="F24" s="121">
        <v>1</v>
      </c>
      <c r="G24" s="121"/>
      <c r="H24" s="121"/>
      <c r="I24" s="121">
        <v>10</v>
      </c>
      <c r="J24" s="121"/>
      <c r="K24" s="121"/>
      <c r="L24" s="128" t="s">
        <v>236</v>
      </c>
      <c r="M24" s="127"/>
      <c r="N24" s="121" t="s">
        <v>191</v>
      </c>
      <c r="O24" s="121" t="s">
        <v>235</v>
      </c>
      <c r="P24" s="114" t="str">
        <f t="shared" si="5"/>
        <v>残存している黄線を削除して白線で復旧</v>
      </c>
    </row>
    <row r="25" spans="1:16">
      <c r="A25" s="215">
        <f t="shared" ca="1" si="1"/>
        <v>9</v>
      </c>
      <c r="B25" s="127" t="str">
        <f t="shared" ca="1" si="2"/>
        <v>〃</v>
      </c>
      <c r="C25" s="121" t="str">
        <f t="shared" ca="1" si="3"/>
        <v>〃</v>
      </c>
      <c r="D25" s="121" t="str">
        <f t="shared" ca="1" si="4"/>
        <v>〃</v>
      </c>
      <c r="E25" s="121" t="s">
        <v>177</v>
      </c>
      <c r="F25" s="121">
        <v>1</v>
      </c>
      <c r="G25" s="121"/>
      <c r="H25" s="121"/>
      <c r="I25" s="121"/>
      <c r="J25" s="121"/>
      <c r="K25" s="121">
        <v>10</v>
      </c>
      <c r="L25" s="128"/>
      <c r="M25" s="127"/>
      <c r="N25" s="121" t="s">
        <v>191</v>
      </c>
      <c r="O25" s="121" t="s">
        <v>235</v>
      </c>
      <c r="P25" s="114" t="str">
        <f t="shared" si="5"/>
        <v/>
      </c>
    </row>
    <row r="26" spans="1:16" ht="79.2">
      <c r="A26" s="215">
        <f t="shared" ca="1" si="1"/>
        <v>10</v>
      </c>
      <c r="B26" s="127" t="str">
        <f t="shared" ca="1" si="2"/>
        <v>第20-1-2129</v>
      </c>
      <c r="C26" s="121" t="str">
        <f t="shared" ca="1" si="3"/>
        <v>〃</v>
      </c>
      <c r="D26" s="121" t="str">
        <f t="shared" ca="1" si="4"/>
        <v>広島市安佐北区口田2丁目1番1号先（口田東小学校北西角交差点）</v>
      </c>
      <c r="E26" s="121" t="s">
        <v>171</v>
      </c>
      <c r="F26" s="121">
        <v>4</v>
      </c>
      <c r="G26" s="121">
        <v>67</v>
      </c>
      <c r="H26" s="121"/>
      <c r="I26" s="121"/>
      <c r="J26" s="121"/>
      <c r="K26" s="121"/>
      <c r="L26" s="128" t="s">
        <v>239</v>
      </c>
      <c r="M26" s="127" t="s">
        <v>237</v>
      </c>
      <c r="N26" s="121" t="s">
        <v>191</v>
      </c>
      <c r="O26" s="121" t="s">
        <v>238</v>
      </c>
      <c r="P26" s="114" t="str">
        <f t="shared" si="5"/>
        <v>(北西側)4m8縞_x000D_
(南西側)2m_x000D_
(南東側)4m4縞､摩耗部8m_x000D_
(北東側)北側縁1m5縞削除､3m3縞</v>
      </c>
    </row>
    <row r="27" spans="1:16" ht="39.6">
      <c r="A27" s="215">
        <f t="shared" ca="1" si="1"/>
        <v>10</v>
      </c>
      <c r="B27" s="127" t="str">
        <f t="shared" ca="1" si="2"/>
        <v>〃</v>
      </c>
      <c r="C27" s="121" t="str">
        <f t="shared" ca="1" si="3"/>
        <v>〃</v>
      </c>
      <c r="D27" s="121" t="str">
        <f t="shared" ca="1" si="4"/>
        <v>〃</v>
      </c>
      <c r="E27" s="121" t="s">
        <v>200</v>
      </c>
      <c r="F27" s="121">
        <v>3</v>
      </c>
      <c r="G27" s="121">
        <v>6.7</v>
      </c>
      <c r="H27" s="121"/>
      <c r="I27" s="121"/>
      <c r="J27" s="121"/>
      <c r="K27" s="121"/>
      <c r="L27" s="128" t="s">
        <v>240</v>
      </c>
      <c r="M27" s="127" t="s">
        <v>237</v>
      </c>
      <c r="N27" s="121" t="s">
        <v>191</v>
      </c>
      <c r="O27" s="121" t="s">
        <v>238</v>
      </c>
      <c r="P27" s="114" t="str">
        <f t="shared" si="5"/>
        <v>(南西側)2.7m_x000D_
(南東側)2m_x000D_
(北東側)2m</v>
      </c>
    </row>
    <row r="28" spans="1:16" ht="26.4">
      <c r="A28" s="215">
        <f t="shared" ca="1" si="1"/>
        <v>10</v>
      </c>
      <c r="B28" s="127" t="str">
        <f t="shared" ca="1" si="2"/>
        <v>〃</v>
      </c>
      <c r="C28" s="121" t="str">
        <f t="shared" ca="1" si="3"/>
        <v>〃</v>
      </c>
      <c r="D28" s="121" t="str">
        <f t="shared" ca="1" si="4"/>
        <v>〃</v>
      </c>
      <c r="E28" s="121" t="s">
        <v>187</v>
      </c>
      <c r="F28" s="121">
        <v>1</v>
      </c>
      <c r="G28" s="121"/>
      <c r="H28" s="121"/>
      <c r="I28" s="121"/>
      <c r="J28" s="121"/>
      <c r="K28" s="121">
        <v>15</v>
      </c>
      <c r="L28" s="128"/>
      <c r="M28" s="127" t="s">
        <v>237</v>
      </c>
      <c r="N28" s="121" t="s">
        <v>191</v>
      </c>
      <c r="O28" s="121" t="s">
        <v>238</v>
      </c>
      <c r="P28" s="114" t="str">
        <f t="shared" si="5"/>
        <v/>
      </c>
    </row>
    <row r="29" spans="1:16" ht="52.8">
      <c r="A29" s="215">
        <f t="shared" ca="1" si="1"/>
        <v>11</v>
      </c>
      <c r="B29" s="127" t="str">
        <f t="shared" ca="1" si="2"/>
        <v>第20-1-2573</v>
      </c>
      <c r="C29" s="121" t="str">
        <f t="shared" ca="1" si="3"/>
        <v>〃</v>
      </c>
      <c r="D29" s="121" t="str">
        <f t="shared" ca="1" si="4"/>
        <v>広島市安佐北区口田2丁目23番31号先交差点</v>
      </c>
      <c r="E29" s="121" t="s">
        <v>171</v>
      </c>
      <c r="F29" s="121">
        <v>4</v>
      </c>
      <c r="G29" s="121">
        <v>85.5</v>
      </c>
      <c r="H29" s="121"/>
      <c r="I29" s="121"/>
      <c r="J29" s="121"/>
      <c r="K29" s="121"/>
      <c r="L29" s="128" t="s">
        <v>243</v>
      </c>
      <c r="M29" s="127" t="s">
        <v>241</v>
      </c>
      <c r="N29" s="121" t="s">
        <v>191</v>
      </c>
      <c r="O29" s="121" t="s">
        <v>242</v>
      </c>
      <c r="P29" s="114" t="str">
        <f t="shared" si="5"/>
        <v>(北東側)3m9縞_x000D_
(南東側)3m7縞_x000D_
(南西側)3m9縞_x000D_
(北西側)1.5m7縞</v>
      </c>
    </row>
    <row r="30" spans="1:16" ht="79.2">
      <c r="A30" s="215">
        <f t="shared" ca="1" si="1"/>
        <v>11</v>
      </c>
      <c r="B30" s="127" t="str">
        <f t="shared" ca="1" si="2"/>
        <v>〃</v>
      </c>
      <c r="C30" s="121" t="str">
        <f t="shared" ca="1" si="3"/>
        <v>〃</v>
      </c>
      <c r="D30" s="121" t="str">
        <f t="shared" ca="1" si="4"/>
        <v>〃</v>
      </c>
      <c r="E30" s="121" t="s">
        <v>198</v>
      </c>
      <c r="F30" s="121">
        <v>6</v>
      </c>
      <c r="G30" s="121"/>
      <c r="H30" s="121"/>
      <c r="I30" s="121"/>
      <c r="J30" s="121">
        <v>54</v>
      </c>
      <c r="K30" s="121"/>
      <c r="L30" s="128" t="s">
        <v>244</v>
      </c>
      <c r="M30" s="127" t="s">
        <v>241</v>
      </c>
      <c r="N30" s="121" t="s">
        <v>191</v>
      </c>
      <c r="O30" s="121" t="s">
        <v>242</v>
      </c>
      <c r="P30" s="114" t="str">
        <f t="shared" si="5"/>
        <v>(北東側)近_x000D_
(北東側)遠_x000D_
(南西側)近_x000D_
(南西側)遠_x000D_
(北西側)近_x000D_
(北西側)遠</v>
      </c>
    </row>
    <row r="31" spans="1:16" ht="52.8">
      <c r="A31" s="215">
        <f t="shared" ca="1" si="1"/>
        <v>11</v>
      </c>
      <c r="B31" s="127" t="str">
        <f t="shared" ca="1" si="2"/>
        <v>〃</v>
      </c>
      <c r="C31" s="121" t="str">
        <f t="shared" ca="1" si="3"/>
        <v>〃</v>
      </c>
      <c r="D31" s="121" t="str">
        <f t="shared" ca="1" si="4"/>
        <v>〃</v>
      </c>
      <c r="E31" s="121" t="s">
        <v>200</v>
      </c>
      <c r="F31" s="121">
        <v>4</v>
      </c>
      <c r="G31" s="121">
        <v>10.199999999999999</v>
      </c>
      <c r="H31" s="121"/>
      <c r="I31" s="121"/>
      <c r="J31" s="121"/>
      <c r="K31" s="121"/>
      <c r="L31" s="128" t="s">
        <v>245</v>
      </c>
      <c r="M31" s="127" t="s">
        <v>241</v>
      </c>
      <c r="N31" s="121" t="s">
        <v>191</v>
      </c>
      <c r="O31" s="121" t="s">
        <v>242</v>
      </c>
      <c r="P31" s="114" t="str">
        <f t="shared" si="5"/>
        <v>(北東側)3.5m_x000D_
(南東側)摩耗部1.5m_x000D_
(南東側)3.7m_x000D_
(北西側)摩耗部1.5m</v>
      </c>
    </row>
    <row r="32" spans="1:16" ht="66">
      <c r="A32" s="215">
        <f t="shared" ca="1" si="1"/>
        <v>12</v>
      </c>
      <c r="B32" s="127" t="str">
        <f t="shared" ca="1" si="2"/>
        <v>第20-1-2132</v>
      </c>
      <c r="C32" s="121" t="str">
        <f t="shared" ca="1" si="3"/>
        <v>〃</v>
      </c>
      <c r="D32" s="121" t="str">
        <f t="shared" ca="1" si="4"/>
        <v>広島市安佐北区口田2丁目30番33号先交差点</v>
      </c>
      <c r="E32" s="121" t="s">
        <v>171</v>
      </c>
      <c r="F32" s="121">
        <v>4</v>
      </c>
      <c r="G32" s="121">
        <v>46</v>
      </c>
      <c r="H32" s="121"/>
      <c r="I32" s="121"/>
      <c r="J32" s="121"/>
      <c r="K32" s="121"/>
      <c r="L32" s="128" t="s">
        <v>248</v>
      </c>
      <c r="M32" s="127" t="s">
        <v>246</v>
      </c>
      <c r="N32" s="121" t="s">
        <v>191</v>
      </c>
      <c r="O32" s="121" t="s">
        <v>247</v>
      </c>
      <c r="P32" s="114" t="str">
        <f t="shared" si="5"/>
        <v>(南西側)4m4縞_x000D_
(南東側)3m2縞､2m1縞_x000D_
(北東側)4m4縞
_x000D_
(北西側)3m2縞</v>
      </c>
    </row>
    <row r="33" spans="1:16" ht="79.2">
      <c r="A33" s="215">
        <f t="shared" ca="1" si="1"/>
        <v>12</v>
      </c>
      <c r="B33" s="127" t="str">
        <f t="shared" ca="1" si="2"/>
        <v>〃</v>
      </c>
      <c r="C33" s="121" t="str">
        <f t="shared" ca="1" si="3"/>
        <v>〃</v>
      </c>
      <c r="D33" s="121" t="str">
        <f t="shared" ca="1" si="4"/>
        <v>〃</v>
      </c>
      <c r="E33" s="121" t="s">
        <v>198</v>
      </c>
      <c r="F33" s="121">
        <v>6</v>
      </c>
      <c r="G33" s="121"/>
      <c r="H33" s="121"/>
      <c r="I33" s="121"/>
      <c r="J33" s="121">
        <v>46</v>
      </c>
      <c r="K33" s="121"/>
      <c r="L33" s="128" t="s">
        <v>249</v>
      </c>
      <c r="M33" s="127" t="s">
        <v>246</v>
      </c>
      <c r="N33" s="121" t="s">
        <v>191</v>
      </c>
      <c r="O33" s="121" t="s">
        <v>247</v>
      </c>
      <c r="P33" s="114" t="str">
        <f t="shared" si="5"/>
        <v>(南西側)近_x000D_
(南西側)遠_x000D_
(南東側)近 摩耗部_x000D_
(南東側)遠 摩耗部_x000D_
(北東側)近_x000D_
(北東側)遠</v>
      </c>
    </row>
    <row r="34" spans="1:16" ht="26.4">
      <c r="A34" s="215">
        <f t="shared" ca="1" si="1"/>
        <v>12</v>
      </c>
      <c r="B34" s="127" t="str">
        <f t="shared" ca="1" si="2"/>
        <v>〃</v>
      </c>
      <c r="C34" s="121" t="str">
        <f t="shared" ca="1" si="3"/>
        <v>〃</v>
      </c>
      <c r="D34" s="121" t="str">
        <f t="shared" ca="1" si="4"/>
        <v>〃</v>
      </c>
      <c r="E34" s="121" t="s">
        <v>200</v>
      </c>
      <c r="F34" s="121">
        <v>2</v>
      </c>
      <c r="G34" s="121">
        <v>5.7</v>
      </c>
      <c r="H34" s="121"/>
      <c r="I34" s="121"/>
      <c r="J34" s="121"/>
      <c r="K34" s="121"/>
      <c r="L34" s="128" t="s">
        <v>250</v>
      </c>
      <c r="M34" s="127" t="s">
        <v>246</v>
      </c>
      <c r="N34" s="121" t="s">
        <v>191</v>
      </c>
      <c r="O34" s="121" t="s">
        <v>247</v>
      </c>
      <c r="P34" s="114" t="str">
        <f t="shared" si="5"/>
        <v>(南東側)摩耗部2m_x000D_
(北東側)3.7m</v>
      </c>
    </row>
    <row r="35" spans="1:16" ht="26.4">
      <c r="A35" s="215">
        <f t="shared" ca="1" si="1"/>
        <v>13</v>
      </c>
      <c r="B35" s="127" t="str">
        <f t="shared" ca="1" si="2"/>
        <v>第20-1-2467</v>
      </c>
      <c r="C35" s="121" t="str">
        <f t="shared" ca="1" si="3"/>
        <v>〃</v>
      </c>
      <c r="D35" s="121" t="str">
        <f t="shared" ca="1" si="4"/>
        <v>広島市安佐北区口田2丁目36番4号先交差点</v>
      </c>
      <c r="E35" s="121" t="s">
        <v>171</v>
      </c>
      <c r="F35" s="121">
        <v>1</v>
      </c>
      <c r="G35" s="121">
        <v>4.5</v>
      </c>
      <c r="H35" s="121"/>
      <c r="I35" s="121"/>
      <c r="J35" s="121"/>
      <c r="K35" s="121"/>
      <c r="L35" s="128" t="s">
        <v>253</v>
      </c>
      <c r="M35" s="127" t="s">
        <v>251</v>
      </c>
      <c r="N35" s="121" t="s">
        <v>191</v>
      </c>
      <c r="O35" s="121" t="s">
        <v>252</v>
      </c>
      <c r="P35" s="114" t="str">
        <f t="shared" si="5"/>
        <v>(北西側)3m1縞､1.5m1縞</v>
      </c>
    </row>
    <row r="36" spans="1:16" ht="39.6">
      <c r="A36" s="215">
        <f t="shared" ca="1" si="1"/>
        <v>13</v>
      </c>
      <c r="B36" s="127" t="str">
        <f t="shared" ca="1" si="2"/>
        <v>〃</v>
      </c>
      <c r="C36" s="121" t="str">
        <f t="shared" ca="1" si="3"/>
        <v>〃</v>
      </c>
      <c r="D36" s="121" t="str">
        <f t="shared" ca="1" si="4"/>
        <v>〃</v>
      </c>
      <c r="E36" s="121" t="s">
        <v>198</v>
      </c>
      <c r="F36" s="121">
        <v>3</v>
      </c>
      <c r="G36" s="121"/>
      <c r="H36" s="121"/>
      <c r="I36" s="121"/>
      <c r="J36" s="121">
        <v>27</v>
      </c>
      <c r="K36" s="121"/>
      <c r="L36" s="128" t="s">
        <v>254</v>
      </c>
      <c r="M36" s="127" t="s">
        <v>251</v>
      </c>
      <c r="N36" s="121" t="s">
        <v>191</v>
      </c>
      <c r="O36" s="121" t="s">
        <v>252</v>
      </c>
      <c r="P36" s="114" t="str">
        <f t="shared" si="5"/>
        <v>(南西側)遠_x000D_
(北東側)近_x000D_
(北東側)遠</v>
      </c>
    </row>
    <row r="37" spans="1:16" ht="26.4">
      <c r="A37" s="215">
        <f t="shared" ca="1" si="1"/>
        <v>13</v>
      </c>
      <c r="B37" s="127" t="str">
        <f t="shared" ca="1" si="2"/>
        <v>〃</v>
      </c>
      <c r="C37" s="121" t="str">
        <f t="shared" ca="1" si="3"/>
        <v>〃</v>
      </c>
      <c r="D37" s="121" t="str">
        <f t="shared" ca="1" si="4"/>
        <v>〃</v>
      </c>
      <c r="E37" s="121" t="s">
        <v>200</v>
      </c>
      <c r="F37" s="121">
        <v>1</v>
      </c>
      <c r="G37" s="121">
        <v>2</v>
      </c>
      <c r="H37" s="121"/>
      <c r="I37" s="121"/>
      <c r="J37" s="121"/>
      <c r="K37" s="121"/>
      <c r="L37" s="128" t="s">
        <v>255</v>
      </c>
      <c r="M37" s="127" t="s">
        <v>251</v>
      </c>
      <c r="N37" s="121" t="s">
        <v>191</v>
      </c>
      <c r="O37" s="121" t="s">
        <v>252</v>
      </c>
      <c r="P37" s="114" t="str">
        <f t="shared" si="5"/>
        <v>(南東側)摩耗部2m</v>
      </c>
    </row>
    <row r="38" spans="1:16" ht="92.4">
      <c r="A38" s="215">
        <f t="shared" ca="1" si="1"/>
        <v>14</v>
      </c>
      <c r="B38" s="127" t="str">
        <f t="shared" ca="1" si="2"/>
        <v>第20-1-2131</v>
      </c>
      <c r="C38" s="121" t="str">
        <f t="shared" ca="1" si="3"/>
        <v>〃</v>
      </c>
      <c r="D38" s="121" t="str">
        <f t="shared" ca="1" si="4"/>
        <v>広島市安佐北区口田2丁目4番13号先（口田東小学校西交差点）</v>
      </c>
      <c r="E38" s="121" t="s">
        <v>171</v>
      </c>
      <c r="F38" s="121">
        <v>4</v>
      </c>
      <c r="G38" s="121">
        <v>86</v>
      </c>
      <c r="H38" s="121"/>
      <c r="I38" s="121"/>
      <c r="J38" s="121"/>
      <c r="K38" s="121"/>
      <c r="L38" s="128" t="s">
        <v>258</v>
      </c>
      <c r="M38" s="127" t="s">
        <v>256</v>
      </c>
      <c r="N38" s="121" t="s">
        <v>191</v>
      </c>
      <c r="O38" s="121" t="s">
        <v>257</v>
      </c>
      <c r="P38" s="114" t="str">
        <f t="shared" si="5"/>
        <v>(北東側)4m6縞_x000D_
(南東側)4m4縞､摩耗部4m_x000D_
(南西側)4m8縞_x000D_
(北西側)1m5縞削除(縁石被り部)､3m4縞､1m1縞</v>
      </c>
    </row>
    <row r="39" spans="1:16" ht="52.8">
      <c r="A39" s="215">
        <f t="shared" ca="1" si="1"/>
        <v>14</v>
      </c>
      <c r="B39" s="127" t="str">
        <f t="shared" ca="1" si="2"/>
        <v>〃</v>
      </c>
      <c r="C39" s="121" t="str">
        <f t="shared" ca="1" si="3"/>
        <v>〃</v>
      </c>
      <c r="D39" s="121" t="str">
        <f t="shared" ca="1" si="4"/>
        <v>〃</v>
      </c>
      <c r="E39" s="121" t="s">
        <v>200</v>
      </c>
      <c r="F39" s="121">
        <v>4</v>
      </c>
      <c r="G39" s="121">
        <v>10.4</v>
      </c>
      <c r="H39" s="121"/>
      <c r="I39" s="121"/>
      <c r="J39" s="121"/>
      <c r="K39" s="121"/>
      <c r="L39" s="128" t="s">
        <v>259</v>
      </c>
      <c r="M39" s="127" t="s">
        <v>256</v>
      </c>
      <c r="N39" s="121" t="s">
        <v>191</v>
      </c>
      <c r="O39" s="121" t="s">
        <v>257</v>
      </c>
      <c r="P39" s="114" t="str">
        <f t="shared" si="5"/>
        <v>(北東側)3.7m_x000D_
(南東側)2m_x000D_
(南西側)3.7m_x000D_
(北西側)摩耗部1m</v>
      </c>
    </row>
    <row r="40" spans="1:16" ht="26.4">
      <c r="A40" s="215">
        <f t="shared" ca="1" si="1"/>
        <v>14</v>
      </c>
      <c r="B40" s="127" t="str">
        <f t="shared" ca="1" si="2"/>
        <v>〃</v>
      </c>
      <c r="C40" s="121" t="str">
        <f t="shared" ca="1" si="3"/>
        <v>〃</v>
      </c>
      <c r="D40" s="121" t="str">
        <f t="shared" ca="1" si="4"/>
        <v>〃</v>
      </c>
      <c r="E40" s="121" t="s">
        <v>187</v>
      </c>
      <c r="F40" s="121">
        <v>1</v>
      </c>
      <c r="G40" s="121"/>
      <c r="H40" s="121"/>
      <c r="I40" s="121"/>
      <c r="J40" s="121"/>
      <c r="K40" s="121">
        <v>15</v>
      </c>
      <c r="L40" s="128"/>
      <c r="M40" s="127" t="s">
        <v>256</v>
      </c>
      <c r="N40" s="121" t="s">
        <v>191</v>
      </c>
      <c r="O40" s="121" t="s">
        <v>257</v>
      </c>
      <c r="P40" s="114" t="str">
        <f t="shared" si="5"/>
        <v/>
      </c>
    </row>
    <row r="41" spans="1:16" ht="26.4">
      <c r="A41" s="215">
        <f t="shared" ca="1" si="1"/>
        <v>15</v>
      </c>
      <c r="B41" s="127" t="str">
        <f t="shared" ca="1" si="2"/>
        <v>第12-1-2965</v>
      </c>
      <c r="C41" s="121" t="str">
        <f t="shared" ca="1" si="3"/>
        <v>〃</v>
      </c>
      <c r="D41" s="121" t="str">
        <f t="shared" ca="1" si="4"/>
        <v>広島市安佐北区口田2丁目4番20号先交差点</v>
      </c>
      <c r="E41" s="121" t="s">
        <v>218</v>
      </c>
      <c r="F41" s="121">
        <v>1</v>
      </c>
      <c r="G41" s="121"/>
      <c r="H41" s="121"/>
      <c r="I41" s="121"/>
      <c r="J41" s="121">
        <v>1</v>
      </c>
      <c r="K41" s="121"/>
      <c r="L41" s="128" t="s">
        <v>262</v>
      </c>
      <c r="M41" s="127" t="s">
        <v>260</v>
      </c>
      <c r="N41" s="121" t="s">
        <v>191</v>
      </c>
      <c r="O41" s="121" t="s">
        <v>261</v>
      </c>
      <c r="P41" s="114" t="str">
        <f t="shared" si="5"/>
        <v>｢止｣摩耗部</v>
      </c>
    </row>
    <row r="42" spans="1:16" ht="26.4">
      <c r="A42" s="215">
        <f t="shared" ca="1" si="1"/>
        <v>15</v>
      </c>
      <c r="B42" s="127" t="str">
        <f t="shared" ca="1" si="2"/>
        <v>〃</v>
      </c>
      <c r="C42" s="121" t="str">
        <f t="shared" ca="1" si="3"/>
        <v>〃</v>
      </c>
      <c r="D42" s="121" t="str">
        <f t="shared" ca="1" si="4"/>
        <v>〃</v>
      </c>
      <c r="E42" s="121" t="s">
        <v>200</v>
      </c>
      <c r="F42" s="121">
        <v>1</v>
      </c>
      <c r="G42" s="121"/>
      <c r="H42" s="121">
        <v>3</v>
      </c>
      <c r="I42" s="121"/>
      <c r="J42" s="121"/>
      <c r="K42" s="121"/>
      <c r="L42" s="128" t="s">
        <v>263</v>
      </c>
      <c r="M42" s="127" t="s">
        <v>260</v>
      </c>
      <c r="N42" s="121" t="s">
        <v>191</v>
      </c>
      <c r="O42" s="121" t="s">
        <v>261</v>
      </c>
      <c r="P42" s="114" t="str">
        <f t="shared" si="5"/>
        <v>30㎝幅 3m</v>
      </c>
    </row>
    <row r="43" spans="1:16" ht="39.6">
      <c r="A43" s="215">
        <f t="shared" ca="1" si="1"/>
        <v>16</v>
      </c>
      <c r="B43" s="127" t="str">
        <f t="shared" ca="1" si="2"/>
        <v>第20-1-2434</v>
      </c>
      <c r="C43" s="121" t="str">
        <f t="shared" ca="1" si="3"/>
        <v>〃</v>
      </c>
      <c r="D43" s="121" t="str">
        <f t="shared" ca="1" si="4"/>
        <v>広島市安佐北区口田2丁目6番先（はすが丘北第1公園前交差点）</v>
      </c>
      <c r="E43" s="121" t="s">
        <v>171</v>
      </c>
      <c r="F43" s="121">
        <v>1</v>
      </c>
      <c r="G43" s="121">
        <v>10</v>
      </c>
      <c r="H43" s="121"/>
      <c r="I43" s="121"/>
      <c r="J43" s="121"/>
      <c r="K43" s="121"/>
      <c r="L43" s="128" t="s">
        <v>266</v>
      </c>
      <c r="M43" s="127" t="s">
        <v>264</v>
      </c>
      <c r="N43" s="121" t="s">
        <v>191</v>
      </c>
      <c r="O43" s="121" t="s">
        <v>265</v>
      </c>
      <c r="P43" s="114" t="str">
        <f t="shared" si="5"/>
        <v>1m1縞､3m3縞</v>
      </c>
    </row>
    <row r="44" spans="1:16" ht="26.4">
      <c r="A44" s="215">
        <f t="shared" ca="1" si="1"/>
        <v>16</v>
      </c>
      <c r="B44" s="127" t="str">
        <f t="shared" ca="1" si="2"/>
        <v>〃</v>
      </c>
      <c r="C44" s="121" t="str">
        <f t="shared" ca="1" si="3"/>
        <v>〃</v>
      </c>
      <c r="D44" s="121" t="str">
        <f t="shared" ca="1" si="4"/>
        <v>〃</v>
      </c>
      <c r="E44" s="121" t="s">
        <v>200</v>
      </c>
      <c r="F44" s="121">
        <v>1</v>
      </c>
      <c r="G44" s="121">
        <v>1.5</v>
      </c>
      <c r="H44" s="121"/>
      <c r="I44" s="121"/>
      <c r="J44" s="121"/>
      <c r="K44" s="121"/>
      <c r="L44" s="128" t="s">
        <v>267</v>
      </c>
      <c r="M44" s="127" t="s">
        <v>264</v>
      </c>
      <c r="N44" s="121" t="s">
        <v>191</v>
      </c>
      <c r="O44" s="121" t="s">
        <v>265</v>
      </c>
      <c r="P44" s="114" t="str">
        <f t="shared" si="5"/>
        <v>1.5m</v>
      </c>
    </row>
    <row r="45" spans="1:16" ht="26.4">
      <c r="A45" s="215">
        <f t="shared" ca="1" si="1"/>
        <v>17</v>
      </c>
      <c r="B45" s="127" t="str">
        <f t="shared" ca="1" si="2"/>
        <v>第20-1-2130</v>
      </c>
      <c r="C45" s="121" t="str">
        <f t="shared" ca="1" si="3"/>
        <v>〃</v>
      </c>
      <c r="D45" s="121" t="str">
        <f t="shared" ca="1" si="4"/>
        <v>広島市安佐北区口田3丁目10番13号先交差点</v>
      </c>
      <c r="E45" s="121" t="s">
        <v>171</v>
      </c>
      <c r="F45" s="121">
        <v>1</v>
      </c>
      <c r="G45" s="121">
        <v>9</v>
      </c>
      <c r="H45" s="121"/>
      <c r="I45" s="121"/>
      <c r="J45" s="121"/>
      <c r="K45" s="121"/>
      <c r="L45" s="128" t="s">
        <v>270</v>
      </c>
      <c r="M45" s="127" t="s">
        <v>268</v>
      </c>
      <c r="N45" s="121" t="s">
        <v>191</v>
      </c>
      <c r="O45" s="121" t="s">
        <v>269</v>
      </c>
      <c r="P45" s="114" t="str">
        <f t="shared" si="5"/>
        <v>3m3縞</v>
      </c>
    </row>
    <row r="46" spans="1:16" ht="26.4">
      <c r="A46" s="215">
        <f t="shared" ca="1" si="1"/>
        <v>17</v>
      </c>
      <c r="B46" s="127" t="str">
        <f t="shared" ca="1" si="2"/>
        <v>〃</v>
      </c>
      <c r="C46" s="121" t="str">
        <f t="shared" ca="1" si="3"/>
        <v>〃</v>
      </c>
      <c r="D46" s="121" t="str">
        <f t="shared" ca="1" si="4"/>
        <v>〃</v>
      </c>
      <c r="E46" s="121" t="s">
        <v>200</v>
      </c>
      <c r="F46" s="121">
        <v>1</v>
      </c>
      <c r="G46" s="121">
        <v>2.5</v>
      </c>
      <c r="H46" s="121"/>
      <c r="I46" s="121"/>
      <c r="J46" s="121"/>
      <c r="K46" s="121"/>
      <c r="L46" s="128" t="s">
        <v>271</v>
      </c>
      <c r="M46" s="127" t="s">
        <v>268</v>
      </c>
      <c r="N46" s="121" t="s">
        <v>191</v>
      </c>
      <c r="O46" s="121" t="s">
        <v>269</v>
      </c>
      <c r="P46" s="114" t="str">
        <f t="shared" si="5"/>
        <v>2.5m</v>
      </c>
    </row>
    <row r="47" spans="1:16" ht="26.4">
      <c r="A47" s="215">
        <f t="shared" ca="1" si="1"/>
        <v>18</v>
      </c>
      <c r="B47" s="127" t="str">
        <f t="shared" ca="1" si="2"/>
        <v>第20-1-5680</v>
      </c>
      <c r="C47" s="121" t="str">
        <f t="shared" ca="1" si="3"/>
        <v>〃</v>
      </c>
      <c r="D47" s="121" t="str">
        <f t="shared" ca="1" si="4"/>
        <v>広島市安佐北区口田3丁目12番18号先交差点</v>
      </c>
      <c r="E47" s="121" t="s">
        <v>171</v>
      </c>
      <c r="F47" s="121">
        <v>1</v>
      </c>
      <c r="G47" s="121">
        <v>8</v>
      </c>
      <c r="H47" s="121"/>
      <c r="I47" s="121"/>
      <c r="J47" s="121"/>
      <c r="K47" s="121"/>
      <c r="L47" s="128" t="s">
        <v>274</v>
      </c>
      <c r="M47" s="127" t="s">
        <v>272</v>
      </c>
      <c r="N47" s="121" t="s">
        <v>191</v>
      </c>
      <c r="O47" s="121" t="s">
        <v>273</v>
      </c>
      <c r="P47" s="114" t="str">
        <f t="shared" si="5"/>
        <v>3m2縞､2m1縞</v>
      </c>
    </row>
    <row r="48" spans="1:16" ht="26.4">
      <c r="A48" s="215">
        <f t="shared" ca="1" si="1"/>
        <v>18</v>
      </c>
      <c r="B48" s="127" t="str">
        <f t="shared" ca="1" si="2"/>
        <v>〃</v>
      </c>
      <c r="C48" s="121" t="str">
        <f t="shared" ca="1" si="3"/>
        <v>〃</v>
      </c>
      <c r="D48" s="121" t="str">
        <f t="shared" ca="1" si="4"/>
        <v>〃</v>
      </c>
      <c r="E48" s="121" t="s">
        <v>200</v>
      </c>
      <c r="F48" s="121">
        <v>1</v>
      </c>
      <c r="G48" s="121">
        <v>2</v>
      </c>
      <c r="H48" s="121"/>
      <c r="I48" s="121"/>
      <c r="J48" s="121"/>
      <c r="K48" s="121"/>
      <c r="L48" s="128" t="s">
        <v>275</v>
      </c>
      <c r="M48" s="127" t="s">
        <v>272</v>
      </c>
      <c r="N48" s="121" t="s">
        <v>191</v>
      </c>
      <c r="O48" s="121" t="s">
        <v>273</v>
      </c>
      <c r="P48" s="114" t="str">
        <f t="shared" si="5"/>
        <v>2m</v>
      </c>
    </row>
    <row r="49" spans="1:16" ht="26.4">
      <c r="A49" s="215">
        <f t="shared" ca="1" si="1"/>
        <v>19</v>
      </c>
      <c r="B49" s="127" t="str">
        <f t="shared" ca="1" si="2"/>
        <v>第20-1-5681</v>
      </c>
      <c r="C49" s="121" t="str">
        <f t="shared" ca="1" si="3"/>
        <v>〃</v>
      </c>
      <c r="D49" s="121" t="str">
        <f t="shared" ca="1" si="4"/>
        <v>広島市安佐北区口田3丁目13番18号先交差点</v>
      </c>
      <c r="E49" s="121" t="s">
        <v>171</v>
      </c>
      <c r="F49" s="121">
        <v>1</v>
      </c>
      <c r="G49" s="121">
        <v>12</v>
      </c>
      <c r="H49" s="121"/>
      <c r="I49" s="121"/>
      <c r="J49" s="121"/>
      <c r="K49" s="121"/>
      <c r="L49" s="128" t="s">
        <v>278</v>
      </c>
      <c r="M49" s="127" t="s">
        <v>276</v>
      </c>
      <c r="N49" s="121" t="s">
        <v>191</v>
      </c>
      <c r="O49" s="121" t="s">
        <v>277</v>
      </c>
      <c r="P49" s="114" t="str">
        <f t="shared" si="5"/>
        <v>3m4縞</v>
      </c>
    </row>
    <row r="50" spans="1:16" ht="26.4">
      <c r="A50" s="215">
        <f t="shared" ca="1" si="1"/>
        <v>19</v>
      </c>
      <c r="B50" s="127" t="str">
        <f t="shared" ca="1" si="2"/>
        <v>〃</v>
      </c>
      <c r="C50" s="121" t="str">
        <f t="shared" ca="1" si="3"/>
        <v>〃</v>
      </c>
      <c r="D50" s="121" t="str">
        <f t="shared" ca="1" si="4"/>
        <v>〃</v>
      </c>
      <c r="E50" s="121" t="s">
        <v>200</v>
      </c>
      <c r="F50" s="121">
        <v>1</v>
      </c>
      <c r="G50" s="121">
        <v>2.5</v>
      </c>
      <c r="H50" s="121"/>
      <c r="I50" s="121"/>
      <c r="J50" s="121"/>
      <c r="K50" s="121"/>
      <c r="L50" s="128" t="s">
        <v>271</v>
      </c>
      <c r="M50" s="127" t="s">
        <v>276</v>
      </c>
      <c r="N50" s="121" t="s">
        <v>191</v>
      </c>
      <c r="O50" s="121" t="s">
        <v>277</v>
      </c>
      <c r="P50" s="114" t="str">
        <f t="shared" si="5"/>
        <v>2.5m</v>
      </c>
    </row>
    <row r="51" spans="1:16" ht="39.6">
      <c r="A51" s="215">
        <f t="shared" ca="1" si="1"/>
        <v>20</v>
      </c>
      <c r="B51" s="127" t="str">
        <f t="shared" ca="1" si="2"/>
        <v>第20-1-1867</v>
      </c>
      <c r="C51" s="121" t="str">
        <f t="shared" ca="1" si="3"/>
        <v>県道(広島三次線)</v>
      </c>
      <c r="D51" s="121" t="str">
        <f t="shared" ca="1" si="4"/>
        <v>広島市安佐北区口田3丁目1番35号先（翠光台入口交差点）</v>
      </c>
      <c r="E51" s="121" t="s">
        <v>200</v>
      </c>
      <c r="F51" s="121">
        <v>2</v>
      </c>
      <c r="G51" s="121">
        <v>5.2</v>
      </c>
      <c r="H51" s="121"/>
      <c r="I51" s="121"/>
      <c r="J51" s="121"/>
      <c r="K51" s="121"/>
      <c r="L51" s="128" t="s">
        <v>282</v>
      </c>
      <c r="M51" s="127" t="s">
        <v>279</v>
      </c>
      <c r="N51" s="121" t="s">
        <v>280</v>
      </c>
      <c r="O51" s="121" t="s">
        <v>281</v>
      </c>
      <c r="P51" s="114" t="str">
        <f t="shared" si="5"/>
        <v>北西側･第1車線 2.7m_x000D_
北西側･第2車線 2.5m</v>
      </c>
    </row>
    <row r="52" spans="1:16" ht="92.4">
      <c r="A52" s="215">
        <f t="shared" ca="1" si="1"/>
        <v>21</v>
      </c>
      <c r="B52" s="127" t="str">
        <f t="shared" ca="1" si="2"/>
        <v>第9-7-0057</v>
      </c>
      <c r="C52" s="121" t="str">
        <f t="shared" ca="1" si="3"/>
        <v>市道</v>
      </c>
      <c r="D52" s="121" t="str">
        <f t="shared" ca="1" si="4"/>
        <v>広島市安佐北区口田3丁目1番35号先から同区口田2丁目5番15号先を経て同町36番22号先までの間（同区口田3丁目1番35号先から同町2番2号先までの間の南東行30メートルの区間を除く。）</v>
      </c>
      <c r="E52" s="121" t="s">
        <v>189</v>
      </c>
      <c r="F52" s="121">
        <v>1</v>
      </c>
      <c r="G52" s="121"/>
      <c r="H52" s="121"/>
      <c r="I52" s="121"/>
      <c r="J52" s="121"/>
      <c r="K52" s="121">
        <v>853</v>
      </c>
      <c r="L52" s="128" t="s">
        <v>285</v>
      </c>
      <c r="M52" s="127" t="s">
        <v>283</v>
      </c>
      <c r="N52" s="121" t="s">
        <v>191</v>
      </c>
      <c r="O52" s="121" t="s">
        <v>284</v>
      </c>
      <c r="P52" s="114" t="str">
        <f t="shared" si="5"/>
        <v>黄線全削除</v>
      </c>
    </row>
    <row r="53" spans="1:16" ht="39.6">
      <c r="A53" s="215">
        <f t="shared" ca="1" si="1"/>
        <v>21</v>
      </c>
      <c r="B53" s="127">
        <f t="shared" ca="1" si="2"/>
        <v>0</v>
      </c>
      <c r="C53" s="121" t="str">
        <f t="shared" ca="1" si="3"/>
        <v>〃</v>
      </c>
      <c r="D53" s="121" t="str">
        <f t="shared" ca="1" si="4"/>
        <v>〃</v>
      </c>
      <c r="E53" s="121" t="s">
        <v>193</v>
      </c>
      <c r="F53" s="121">
        <v>1</v>
      </c>
      <c r="G53" s="121"/>
      <c r="H53" s="121"/>
      <c r="I53" s="121">
        <v>855</v>
      </c>
      <c r="J53" s="121"/>
      <c r="K53" s="121"/>
      <c r="L53" s="128" t="s">
        <v>286</v>
      </c>
      <c r="M53" s="127"/>
      <c r="N53" s="121" t="s">
        <v>191</v>
      </c>
      <c r="O53" s="121" t="s">
        <v>284</v>
      </c>
      <c r="P53" s="114" t="str">
        <f t="shared" si="5"/>
        <v>実線490m(横断歩道手前30m及び北端ｶｰﾌﾞ40m)､5m破線365m</v>
      </c>
    </row>
    <row r="54" spans="1:16" ht="26.4">
      <c r="A54" s="215">
        <f t="shared" ca="1" si="1"/>
        <v>22</v>
      </c>
      <c r="B54" s="127" t="str">
        <f t="shared" ca="1" si="2"/>
        <v>第12-1-2972</v>
      </c>
      <c r="C54" s="121" t="str">
        <f t="shared" ca="1" si="3"/>
        <v>〃</v>
      </c>
      <c r="D54" s="121" t="str">
        <f t="shared" ca="1" si="4"/>
        <v>広島市安佐北区口田3丁目2番2号先交差点</v>
      </c>
      <c r="E54" s="121" t="s">
        <v>218</v>
      </c>
      <c r="F54" s="121">
        <v>1</v>
      </c>
      <c r="G54" s="121"/>
      <c r="H54" s="121"/>
      <c r="I54" s="121"/>
      <c r="J54" s="121">
        <v>13</v>
      </c>
      <c r="K54" s="121"/>
      <c r="L54" s="128" t="s">
        <v>228</v>
      </c>
      <c r="M54" s="127" t="s">
        <v>287</v>
      </c>
      <c r="N54" s="121" t="s">
        <v>191</v>
      </c>
      <c r="O54" s="121" t="s">
        <v>288</v>
      </c>
      <c r="P54" s="114" t="str">
        <f t="shared" si="5"/>
        <v>縮小版</v>
      </c>
    </row>
    <row r="55" spans="1:16" ht="26.4">
      <c r="A55" s="215">
        <f t="shared" ca="1" si="1"/>
        <v>22</v>
      </c>
      <c r="B55" s="127" t="str">
        <f t="shared" ca="1" si="2"/>
        <v>〃</v>
      </c>
      <c r="C55" s="121" t="str">
        <f t="shared" ca="1" si="3"/>
        <v>〃</v>
      </c>
      <c r="D55" s="121" t="str">
        <f t="shared" ca="1" si="4"/>
        <v>〃</v>
      </c>
      <c r="E55" s="121" t="s">
        <v>200</v>
      </c>
      <c r="F55" s="121">
        <v>1</v>
      </c>
      <c r="G55" s="121"/>
      <c r="H55" s="121">
        <v>3</v>
      </c>
      <c r="I55" s="121"/>
      <c r="J55" s="121"/>
      <c r="K55" s="121"/>
      <c r="L55" s="128" t="s">
        <v>263</v>
      </c>
      <c r="M55" s="127" t="s">
        <v>287</v>
      </c>
      <c r="N55" s="121" t="s">
        <v>191</v>
      </c>
      <c r="O55" s="121" t="s">
        <v>288</v>
      </c>
      <c r="P55" s="114" t="str">
        <f t="shared" si="5"/>
        <v>30㎝幅 3m</v>
      </c>
    </row>
    <row r="56" spans="1:16" ht="26.4">
      <c r="A56" s="215">
        <f t="shared" ca="1" si="1"/>
        <v>23</v>
      </c>
      <c r="B56" s="127" t="str">
        <f t="shared" ca="1" si="2"/>
        <v>第12-1-2963</v>
      </c>
      <c r="C56" s="121" t="str">
        <f t="shared" ca="1" si="3"/>
        <v>〃</v>
      </c>
      <c r="D56" s="121" t="str">
        <f t="shared" ca="1" si="4"/>
        <v>広島市安佐北区口田3丁目3番2号先交差点</v>
      </c>
      <c r="E56" s="121" t="s">
        <v>200</v>
      </c>
      <c r="F56" s="121">
        <v>1</v>
      </c>
      <c r="G56" s="121">
        <v>0.5</v>
      </c>
      <c r="H56" s="121"/>
      <c r="I56" s="121"/>
      <c r="J56" s="121"/>
      <c r="K56" s="121"/>
      <c r="L56" s="128" t="s">
        <v>291</v>
      </c>
      <c r="M56" s="127" t="s">
        <v>289</v>
      </c>
      <c r="N56" s="121" t="s">
        <v>191</v>
      </c>
      <c r="O56" s="121" t="s">
        <v>290</v>
      </c>
      <c r="P56" s="114" t="str">
        <f t="shared" si="5"/>
        <v>0.5m</v>
      </c>
    </row>
    <row r="57" spans="1:16" ht="26.4">
      <c r="A57" s="215">
        <f t="shared" ca="1" si="1"/>
        <v>24</v>
      </c>
      <c r="B57" s="127" t="str">
        <f t="shared" ca="1" si="2"/>
        <v>第12-1-2953</v>
      </c>
      <c r="C57" s="121" t="str">
        <f t="shared" ca="1" si="3"/>
        <v>〃</v>
      </c>
      <c r="D57" s="121" t="str">
        <f t="shared" ca="1" si="4"/>
        <v>広島市安佐北区口田3丁目5番2号先交差点</v>
      </c>
      <c r="E57" s="121" t="s">
        <v>218</v>
      </c>
      <c r="F57" s="121">
        <v>1</v>
      </c>
      <c r="G57" s="121"/>
      <c r="H57" s="121"/>
      <c r="I57" s="121"/>
      <c r="J57" s="121">
        <v>4</v>
      </c>
      <c r="K57" s="121"/>
      <c r="L57" s="128" t="s">
        <v>294</v>
      </c>
      <c r="M57" s="127" t="s">
        <v>292</v>
      </c>
      <c r="N57" s="121" t="s">
        <v>191</v>
      </c>
      <c r="O57" s="121" t="s">
        <v>293</v>
      </c>
      <c r="P57" s="114" t="str">
        <f t="shared" si="5"/>
        <v>縮小版 ｢止｣のみ</v>
      </c>
    </row>
    <row r="58" spans="1:16" ht="26.4">
      <c r="A58" s="215">
        <f t="shared" ca="1" si="1"/>
        <v>24</v>
      </c>
      <c r="B58" s="127" t="str">
        <f t="shared" ca="1" si="2"/>
        <v>〃</v>
      </c>
      <c r="C58" s="121" t="str">
        <f t="shared" ca="1" si="3"/>
        <v>〃</v>
      </c>
      <c r="D58" s="121" t="str">
        <f t="shared" ca="1" si="4"/>
        <v>〃</v>
      </c>
      <c r="E58" s="121" t="s">
        <v>200</v>
      </c>
      <c r="F58" s="121">
        <v>1</v>
      </c>
      <c r="G58" s="121"/>
      <c r="H58" s="121">
        <v>4</v>
      </c>
      <c r="I58" s="121"/>
      <c r="J58" s="121"/>
      <c r="K58" s="121"/>
      <c r="L58" s="128" t="s">
        <v>295</v>
      </c>
      <c r="M58" s="127" t="s">
        <v>292</v>
      </c>
      <c r="N58" s="121" t="s">
        <v>191</v>
      </c>
      <c r="O58" s="121" t="s">
        <v>293</v>
      </c>
      <c r="P58" s="114" t="str">
        <f t="shared" si="5"/>
        <v>30㎝幅 4m</v>
      </c>
    </row>
    <row r="59" spans="1:16" ht="26.4">
      <c r="A59" s="215">
        <f t="shared" ca="1" si="1"/>
        <v>25</v>
      </c>
      <c r="B59" s="127" t="str">
        <f t="shared" ca="1" si="2"/>
        <v>第12-1-3014</v>
      </c>
      <c r="C59" s="121" t="str">
        <f t="shared" ca="1" si="3"/>
        <v>〃</v>
      </c>
      <c r="D59" s="121" t="str">
        <f t="shared" ca="1" si="4"/>
        <v>広島市安佐北区口田4丁目5番11号先交差点</v>
      </c>
      <c r="E59" s="121" t="s">
        <v>200</v>
      </c>
      <c r="F59" s="121">
        <v>1</v>
      </c>
      <c r="G59" s="121"/>
      <c r="H59" s="121">
        <v>3</v>
      </c>
      <c r="I59" s="121"/>
      <c r="J59" s="121"/>
      <c r="K59" s="121"/>
      <c r="L59" s="128" t="s">
        <v>263</v>
      </c>
      <c r="M59" s="127" t="s">
        <v>296</v>
      </c>
      <c r="N59" s="121" t="s">
        <v>191</v>
      </c>
      <c r="O59" s="121" t="s">
        <v>297</v>
      </c>
      <c r="P59" s="114" t="str">
        <f t="shared" si="5"/>
        <v>30㎝幅 3m</v>
      </c>
    </row>
    <row r="60" spans="1:16" ht="26.4">
      <c r="A60" s="215">
        <f t="shared" ca="1" si="1"/>
        <v>26</v>
      </c>
      <c r="B60" s="127" t="str">
        <f t="shared" ca="1" si="2"/>
        <v>第12-1-3015</v>
      </c>
      <c r="C60" s="121" t="str">
        <f t="shared" ca="1" si="3"/>
        <v>〃</v>
      </c>
      <c r="D60" s="121" t="str">
        <f t="shared" ca="1" si="4"/>
        <v>広島市安佐北区口田4丁目7番12号先交差点</v>
      </c>
      <c r="E60" s="121" t="s">
        <v>200</v>
      </c>
      <c r="F60" s="121">
        <v>1</v>
      </c>
      <c r="G60" s="121"/>
      <c r="H60" s="121">
        <v>2.5</v>
      </c>
      <c r="I60" s="121"/>
      <c r="J60" s="121"/>
      <c r="K60" s="121"/>
      <c r="L60" s="128" t="s">
        <v>300</v>
      </c>
      <c r="M60" s="127" t="s">
        <v>298</v>
      </c>
      <c r="N60" s="121" t="s">
        <v>191</v>
      </c>
      <c r="O60" s="121" t="s">
        <v>299</v>
      </c>
      <c r="P60" s="114" t="str">
        <f t="shared" si="5"/>
        <v>30㎝幅 2.5m</v>
      </c>
    </row>
    <row r="61" spans="1:16" ht="26.4">
      <c r="A61" s="215">
        <f t="shared" ca="1" si="1"/>
        <v>27</v>
      </c>
      <c r="B61" s="127" t="str">
        <f t="shared" ca="1" si="2"/>
        <v>第12-1-2993</v>
      </c>
      <c r="C61" s="121" t="str">
        <f t="shared" ca="1" si="3"/>
        <v>〃</v>
      </c>
      <c r="D61" s="121" t="str">
        <f t="shared" ca="1" si="4"/>
        <v>広島市安佐北区口田4丁目9番19号先交差点</v>
      </c>
      <c r="E61" s="121" t="s">
        <v>200</v>
      </c>
      <c r="F61" s="121">
        <v>1</v>
      </c>
      <c r="G61" s="121">
        <v>2.5</v>
      </c>
      <c r="H61" s="121"/>
      <c r="I61" s="121"/>
      <c r="J61" s="121"/>
      <c r="K61" s="121"/>
      <c r="L61" s="128" t="s">
        <v>271</v>
      </c>
      <c r="M61" s="127" t="s">
        <v>301</v>
      </c>
      <c r="N61" s="121" t="s">
        <v>191</v>
      </c>
      <c r="O61" s="121" t="s">
        <v>302</v>
      </c>
      <c r="P61" s="114" t="str">
        <f t="shared" si="5"/>
        <v>2.5m</v>
      </c>
    </row>
    <row r="62" spans="1:16" ht="79.2">
      <c r="A62" s="215">
        <f t="shared" ca="1" si="1"/>
        <v>28</v>
      </c>
      <c r="B62" s="127" t="str">
        <f t="shared" ca="1" si="2"/>
        <v>第20-1-2167</v>
      </c>
      <c r="C62" s="121" t="str">
        <f t="shared" ca="1" si="3"/>
        <v>〃</v>
      </c>
      <c r="D62" s="121" t="str">
        <f t="shared" ca="1" si="4"/>
        <v>広島市安佐北区口田4丁目9番23号先交差点</v>
      </c>
      <c r="E62" s="121" t="s">
        <v>171</v>
      </c>
      <c r="F62" s="121">
        <v>4</v>
      </c>
      <c r="G62" s="121">
        <v>97</v>
      </c>
      <c r="H62" s="121"/>
      <c r="I62" s="121"/>
      <c r="J62" s="121"/>
      <c r="K62" s="121"/>
      <c r="L62" s="128" t="s">
        <v>305</v>
      </c>
      <c r="M62" s="127" t="s">
        <v>303</v>
      </c>
      <c r="N62" s="121" t="s">
        <v>191</v>
      </c>
      <c r="O62" s="121" t="s">
        <v>304</v>
      </c>
      <c r="P62" s="114" t="str">
        <f t="shared" si="5"/>
        <v>(北西側)4m6縞,摩耗部4m_x000D_
(南西側)3m5縞､2m1縞_x000D_
(南東側)4m6縞､摩耗部4m_x000D_
(北東側)摩耗部3m8縞</v>
      </c>
    </row>
    <row r="63" spans="1:16" ht="52.8">
      <c r="A63" s="215">
        <f t="shared" ca="1" si="1"/>
        <v>28</v>
      </c>
      <c r="B63" s="127" t="str">
        <f t="shared" ca="1" si="2"/>
        <v>〃</v>
      </c>
      <c r="C63" s="121" t="str">
        <f t="shared" ca="1" si="3"/>
        <v>〃</v>
      </c>
      <c r="D63" s="121" t="str">
        <f t="shared" ca="1" si="4"/>
        <v>〃</v>
      </c>
      <c r="E63" s="121" t="s">
        <v>200</v>
      </c>
      <c r="F63" s="121">
        <v>4</v>
      </c>
      <c r="G63" s="121">
        <v>11.4</v>
      </c>
      <c r="H63" s="121"/>
      <c r="I63" s="121"/>
      <c r="J63" s="121"/>
      <c r="K63" s="121"/>
      <c r="L63" s="128" t="s">
        <v>306</v>
      </c>
      <c r="M63" s="127" t="s">
        <v>303</v>
      </c>
      <c r="N63" s="121" t="s">
        <v>191</v>
      </c>
      <c r="O63" s="121" t="s">
        <v>304</v>
      </c>
      <c r="P63" s="114" t="str">
        <f t="shared" si="5"/>
        <v>(北西側)3.7m_x000D_
(南側)摩耗部0.5m_x000D_
(南東側)3.7m_x000D_
(北東側)3.5m</v>
      </c>
    </row>
    <row r="64" spans="1:16" ht="26.4">
      <c r="A64" s="215">
        <f t="shared" ca="1" si="1"/>
        <v>29</v>
      </c>
      <c r="B64" s="127" t="str">
        <f t="shared" ca="1" si="2"/>
        <v>第12-1-2995</v>
      </c>
      <c r="C64" s="121" t="str">
        <f t="shared" ca="1" si="3"/>
        <v>〃</v>
      </c>
      <c r="D64" s="121" t="str">
        <f t="shared" ca="1" si="4"/>
        <v>広島市安佐北区口田5丁目6番4号先交差点</v>
      </c>
      <c r="E64" s="121" t="s">
        <v>218</v>
      </c>
      <c r="F64" s="121">
        <v>1</v>
      </c>
      <c r="G64" s="121"/>
      <c r="H64" s="121"/>
      <c r="I64" s="121"/>
      <c r="J64" s="121">
        <v>13</v>
      </c>
      <c r="K64" s="121"/>
      <c r="L64" s="128" t="s">
        <v>228</v>
      </c>
      <c r="M64" s="127" t="s">
        <v>307</v>
      </c>
      <c r="N64" s="121" t="s">
        <v>191</v>
      </c>
      <c r="O64" s="121" t="s">
        <v>308</v>
      </c>
      <c r="P64" s="114" t="str">
        <f t="shared" si="5"/>
        <v>縮小版</v>
      </c>
    </row>
    <row r="65" spans="1:16" ht="26.4">
      <c r="A65" s="215">
        <f t="shared" ca="1" si="1"/>
        <v>29</v>
      </c>
      <c r="B65" s="127" t="str">
        <f t="shared" ca="1" si="2"/>
        <v>〃</v>
      </c>
      <c r="C65" s="121" t="str">
        <f t="shared" ca="1" si="3"/>
        <v>〃</v>
      </c>
      <c r="D65" s="121" t="str">
        <f t="shared" ca="1" si="4"/>
        <v>〃</v>
      </c>
      <c r="E65" s="121" t="s">
        <v>200</v>
      </c>
      <c r="F65" s="121">
        <v>1</v>
      </c>
      <c r="G65" s="121"/>
      <c r="H65" s="121">
        <v>2.5</v>
      </c>
      <c r="I65" s="121"/>
      <c r="J65" s="121"/>
      <c r="K65" s="121"/>
      <c r="L65" s="128" t="s">
        <v>271</v>
      </c>
      <c r="M65" s="127" t="s">
        <v>307</v>
      </c>
      <c r="N65" s="121" t="s">
        <v>191</v>
      </c>
      <c r="O65" s="121" t="s">
        <v>308</v>
      </c>
      <c r="P65" s="114" t="str">
        <f t="shared" si="5"/>
        <v>2.5m</v>
      </c>
    </row>
    <row r="66" spans="1:16" ht="26.4">
      <c r="A66" s="215">
        <f t="shared" ca="1" si="1"/>
        <v>30</v>
      </c>
      <c r="B66" s="127" t="str">
        <f t="shared" ca="1" si="2"/>
        <v>第20-1-5130</v>
      </c>
      <c r="C66" s="121" t="str">
        <f t="shared" ca="1" si="3"/>
        <v>〃</v>
      </c>
      <c r="D66" s="121" t="str">
        <f t="shared" ca="1" si="4"/>
        <v>広島市安佐北区落合南4丁目17番1号先交差点</v>
      </c>
      <c r="E66" s="121" t="s">
        <v>171</v>
      </c>
      <c r="F66" s="121">
        <v>1</v>
      </c>
      <c r="G66" s="121">
        <v>6</v>
      </c>
      <c r="H66" s="121"/>
      <c r="I66" s="121"/>
      <c r="J66" s="121"/>
      <c r="K66" s="121"/>
      <c r="L66" s="128" t="s">
        <v>311</v>
      </c>
      <c r="M66" s="127" t="s">
        <v>309</v>
      </c>
      <c r="N66" s="121" t="s">
        <v>191</v>
      </c>
      <c r="O66" s="121" t="s">
        <v>310</v>
      </c>
      <c r="P66" s="114" t="str">
        <f t="shared" si="5"/>
        <v>(北側)3m(東から2縞目)､ほか摩耗部3m分</v>
      </c>
    </row>
    <row r="67" spans="1:16" ht="66">
      <c r="A67" s="215">
        <f t="shared" ca="1" si="1"/>
        <v>30</v>
      </c>
      <c r="B67" s="127" t="str">
        <f t="shared" ca="1" si="2"/>
        <v>〃</v>
      </c>
      <c r="C67" s="121" t="str">
        <f t="shared" ca="1" si="3"/>
        <v>〃</v>
      </c>
      <c r="D67" s="121" t="str">
        <f t="shared" ca="1" si="4"/>
        <v>〃</v>
      </c>
      <c r="E67" s="121" t="s">
        <v>198</v>
      </c>
      <c r="F67" s="121">
        <v>5</v>
      </c>
      <c r="G67" s="121"/>
      <c r="H67" s="121"/>
      <c r="I67" s="121"/>
      <c r="J67" s="121">
        <v>45</v>
      </c>
      <c r="K67" s="121"/>
      <c r="L67" s="128" t="s">
        <v>312</v>
      </c>
      <c r="M67" s="127" t="s">
        <v>309</v>
      </c>
      <c r="N67" s="121" t="s">
        <v>191</v>
      </c>
      <c r="O67" s="121" t="s">
        <v>310</v>
      </c>
      <c r="P67" s="114" t="str">
        <f t="shared" si="5"/>
        <v>(北側)近_x000D_
(北側)遠_x000D_
(東側)近のみ_x000D_
(南側)近_x000D_
(南側)遠</v>
      </c>
    </row>
    <row r="68" spans="1:16" ht="26.4">
      <c r="A68" s="215">
        <f t="shared" ca="1" si="1"/>
        <v>30</v>
      </c>
      <c r="B68" s="127" t="str">
        <f t="shared" ca="1" si="2"/>
        <v>〃</v>
      </c>
      <c r="C68" s="121" t="str">
        <f t="shared" ca="1" si="3"/>
        <v>〃</v>
      </c>
      <c r="D68" s="121" t="str">
        <f t="shared" ca="1" si="4"/>
        <v>〃</v>
      </c>
      <c r="E68" s="121" t="s">
        <v>200</v>
      </c>
      <c r="F68" s="121">
        <v>2</v>
      </c>
      <c r="G68" s="121">
        <v>4.2</v>
      </c>
      <c r="H68" s="121"/>
      <c r="I68" s="121"/>
      <c r="J68" s="121"/>
      <c r="K68" s="121"/>
      <c r="L68" s="128" t="s">
        <v>313</v>
      </c>
      <c r="M68" s="127" t="s">
        <v>309</v>
      </c>
      <c r="N68" s="121" t="s">
        <v>191</v>
      </c>
      <c r="O68" s="121" t="s">
        <v>310</v>
      </c>
      <c r="P68" s="114" t="str">
        <f t="shared" si="5"/>
        <v>(北側)摩耗部1.5m_x000D_
(南側)2.7m</v>
      </c>
    </row>
    <row r="69" spans="1:16" ht="26.4">
      <c r="A69" s="215">
        <f t="shared" ca="1" si="1"/>
        <v>31</v>
      </c>
      <c r="B69" s="127" t="str">
        <f t="shared" ca="1" si="2"/>
        <v>第20-1-5131</v>
      </c>
      <c r="C69" s="121" t="str">
        <f t="shared" ca="1" si="3"/>
        <v>〃</v>
      </c>
      <c r="D69" s="121" t="str">
        <f t="shared" ca="1" si="4"/>
        <v>広島市安佐北区落合南4丁目19番1号先交差点</v>
      </c>
      <c r="E69" s="121" t="s">
        <v>171</v>
      </c>
      <c r="F69" s="121">
        <v>1</v>
      </c>
      <c r="G69" s="121">
        <v>18</v>
      </c>
      <c r="H69" s="121"/>
      <c r="I69" s="121"/>
      <c r="J69" s="121"/>
      <c r="K69" s="121"/>
      <c r="L69" s="128" t="s">
        <v>316</v>
      </c>
      <c r="M69" s="127" t="s">
        <v>314</v>
      </c>
      <c r="N69" s="121" t="s">
        <v>191</v>
      </c>
      <c r="O69" s="121" t="s">
        <v>315</v>
      </c>
      <c r="P69" s="114" t="str">
        <f t="shared" si="5"/>
        <v>(北側)3m6縞</v>
      </c>
    </row>
    <row r="70" spans="1:16" ht="92.4">
      <c r="A70" s="215">
        <f t="shared" ca="1" si="1"/>
        <v>31</v>
      </c>
      <c r="B70" s="127" t="str">
        <f t="shared" ca="1" si="2"/>
        <v>〃</v>
      </c>
      <c r="C70" s="121" t="str">
        <f t="shared" ca="1" si="3"/>
        <v>〃</v>
      </c>
      <c r="D70" s="121" t="str">
        <f t="shared" ca="1" si="4"/>
        <v>〃</v>
      </c>
      <c r="E70" s="121" t="s">
        <v>198</v>
      </c>
      <c r="F70" s="121">
        <v>7</v>
      </c>
      <c r="G70" s="121"/>
      <c r="H70" s="121"/>
      <c r="I70" s="121"/>
      <c r="J70" s="121">
        <v>63</v>
      </c>
      <c r="K70" s="121"/>
      <c r="L70" s="128" t="s">
        <v>317</v>
      </c>
      <c r="M70" s="127" t="s">
        <v>314</v>
      </c>
      <c r="N70" s="121" t="s">
        <v>191</v>
      </c>
      <c r="O70" s="121" t="s">
        <v>315</v>
      </c>
      <c r="P70" s="114" t="str">
        <f t="shared" si="5"/>
        <v>(北側)近_x000D_
(北側)遠_x000D_
(南側)近_x000D_
(南側)遠_x000D_
(西側)近のみ_x000D_
(東側)近_x000D_
(東側)遠</v>
      </c>
    </row>
    <row r="71" spans="1:16" ht="40.200000000000003" thickBot="1">
      <c r="A71" s="215">
        <f t="shared" ref="A71" ca="1" si="6">IF(D70="","",IF(D71="〃",A70,A70+1))</f>
        <v>31</v>
      </c>
      <c r="B71" s="127" t="str">
        <f t="shared" ca="1" si="0"/>
        <v>〃</v>
      </c>
      <c r="C71" s="121" t="str">
        <f t="shared" ca="1" si="0"/>
        <v>〃</v>
      </c>
      <c r="D71" s="121" t="str">
        <f t="shared" ca="1" si="0"/>
        <v>〃</v>
      </c>
      <c r="E71" s="122" t="s">
        <v>200</v>
      </c>
      <c r="F71" s="122">
        <v>3</v>
      </c>
      <c r="G71" s="122">
        <v>7.9</v>
      </c>
      <c r="H71" s="122"/>
      <c r="I71" s="122"/>
      <c r="J71" s="122"/>
      <c r="K71" s="122"/>
      <c r="L71" s="129" t="s">
        <v>318</v>
      </c>
      <c r="M71" s="147" t="s">
        <v>314</v>
      </c>
      <c r="N71" s="122" t="s">
        <v>191</v>
      </c>
      <c r="O71" s="122" t="s">
        <v>315</v>
      </c>
      <c r="P71" s="114" t="str">
        <f>ASC(L71)</f>
        <v>(西側)2.5m_x000D_
(北側)2.7m_x000D_
(南側)2.7m</v>
      </c>
    </row>
    <row r="72" spans="1:16" ht="16.2">
      <c r="B72" s="295" t="str">
        <f>警察署名</f>
        <v>安佐北</v>
      </c>
      <c r="C72" s="296"/>
      <c r="D72" s="299" t="s">
        <v>76</v>
      </c>
      <c r="E72" s="148">
        <v>31</v>
      </c>
      <c r="F72" s="149"/>
      <c r="G72" s="150">
        <f>IF(ISERROR(FIND("図示", G3)), IF(ISERROR(FIND("削除", G3)), SUMPRODUCT((ISNUMBER(FIND("横断歩道　実線",$E5:$E71)))*(G5:G71&lt;&gt;""), $F5:$F71), 0), SUMIF(G5:G71,"&gt;0",$F5:$F71))</f>
        <v>35</v>
      </c>
      <c r="H72" s="150">
        <f>IF(ISERROR(FIND("図示", H3)), IF(ISERROR(FIND("削除", H3)), SUMPRODUCT((ISNUMBER(FIND("横断歩道　実線",$E5:$E71)))*(H5:H71&lt;&gt;""), $F5:$F71), 0), SUMIF(H5:H71,"&gt;0",$F5:$F71))</f>
        <v>0</v>
      </c>
      <c r="I72" s="150">
        <f t="shared" ref="I72:J72" si="7">IF(ISERROR(FIND("図示", I3)), IF(ISERROR(FIND("削除", I3)), SUMPRODUCT((ISNUMBER(FIND("横断歩道　実線",$E5:$E71)))*(I5:I71&lt;&gt;""), $F5:$F71), 0), SUMIF(I5:I71,"&gt;0",$F5:$F71))</f>
        <v>0</v>
      </c>
      <c r="J72" s="150">
        <f t="shared" si="7"/>
        <v>47</v>
      </c>
      <c r="K72" s="150">
        <f>IF(ISERROR(FIND("図示", K3)), IF(ISERROR(FIND("削除", K3)), SUMPRODUCT((ISNUMBER(FIND("横断歩道　実線",$E5:$E71)))*(K5:K71&lt;&gt;""), $F5:$F71), 0), SUMIF(K5:K71,"&gt;0",$F5:$F71))</f>
        <v>0</v>
      </c>
      <c r="L72" s="130"/>
      <c r="M72" s="295"/>
      <c r="N72" s="296"/>
      <c r="O72" s="299"/>
    </row>
    <row r="73" spans="1:16" ht="16.8" thickBot="1">
      <c r="B73" s="297"/>
      <c r="C73" s="298"/>
      <c r="D73" s="300"/>
      <c r="E73" s="151"/>
      <c r="F73" s="152"/>
      <c r="G73" s="153">
        <f>SUM(G5:G71)</f>
        <v>716.6</v>
      </c>
      <c r="H73" s="153">
        <f>SUM(H5:H71)</f>
        <v>30.1</v>
      </c>
      <c r="I73" s="153">
        <f t="shared" ref="I73:J73" si="8">SUM(I5:I71)</f>
        <v>906</v>
      </c>
      <c r="J73" s="153">
        <f t="shared" si="8"/>
        <v>426</v>
      </c>
      <c r="K73" s="153">
        <f>SUM(K5:K71)</f>
        <v>913</v>
      </c>
      <c r="L73" s="131"/>
      <c r="M73" s="316"/>
      <c r="N73" s="317"/>
      <c r="O73" s="315"/>
    </row>
    <row r="74" spans="1:16" ht="16.2" hidden="1">
      <c r="B74" s="295" t="str">
        <f>警察署名</f>
        <v>安佐北</v>
      </c>
      <c r="C74" s="296"/>
      <c r="D74" s="299" t="s">
        <v>77</v>
      </c>
      <c r="E74" s="148">
        <f>場所表_安佐北_新規!新規合計+更新合計</f>
        <v>31</v>
      </c>
      <c r="F74" s="149"/>
      <c r="G74" s="150">
        <f t="shared" ref="G74:K75" si="9">G72</f>
        <v>35</v>
      </c>
      <c r="H74" s="150">
        <f t="shared" si="9"/>
        <v>0</v>
      </c>
      <c r="I74" s="150">
        <f t="shared" si="9"/>
        <v>0</v>
      </c>
      <c r="J74" s="150">
        <f t="shared" si="9"/>
        <v>47</v>
      </c>
      <c r="K74" s="150">
        <f t="shared" si="9"/>
        <v>0</v>
      </c>
      <c r="L74" s="130"/>
      <c r="M74" s="316"/>
      <c r="N74" s="317"/>
      <c r="O74" s="315"/>
    </row>
    <row r="75" spans="1:16" ht="16.8" hidden="1" thickBot="1">
      <c r="B75" s="297"/>
      <c r="C75" s="298"/>
      <c r="D75" s="300"/>
      <c r="E75" s="151"/>
      <c r="F75" s="152"/>
      <c r="G75" s="153">
        <f t="shared" si="9"/>
        <v>716.6</v>
      </c>
      <c r="H75" s="153">
        <f t="shared" si="9"/>
        <v>30.1</v>
      </c>
      <c r="I75" s="153">
        <f t="shared" si="9"/>
        <v>906</v>
      </c>
      <c r="J75" s="153">
        <f t="shared" si="9"/>
        <v>426</v>
      </c>
      <c r="K75" s="153">
        <f t="shared" si="9"/>
        <v>913</v>
      </c>
      <c r="L75" s="131"/>
      <c r="M75" s="316"/>
      <c r="N75" s="317"/>
      <c r="O75" s="315"/>
    </row>
  </sheetData>
  <mergeCells count="19">
    <mergeCell ref="D72:D73"/>
    <mergeCell ref="M72:N73"/>
    <mergeCell ref="O72:O73"/>
    <mergeCell ref="B74:C75"/>
    <mergeCell ref="D74:D75"/>
    <mergeCell ref="M74:N75"/>
    <mergeCell ref="O74:O75"/>
    <mergeCell ref="B72:C73"/>
    <mergeCell ref="M1:O1"/>
    <mergeCell ref="B2:B4"/>
    <mergeCell ref="C2:C4"/>
    <mergeCell ref="D2:D4"/>
    <mergeCell ref="G2:L2"/>
    <mergeCell ref="M2:M4"/>
    <mergeCell ref="N2:N4"/>
    <mergeCell ref="O2:O4"/>
    <mergeCell ref="E3:E4"/>
    <mergeCell ref="F3:F4"/>
    <mergeCell ref="L3:L4"/>
  </mergeCells>
  <phoneticPr fontId="2"/>
  <conditionalFormatting sqref="A5:A71">
    <cfRule type="expression" dxfId="1" priority="1">
      <formula>(A5=OFFSET(A5,-1,0))</formula>
    </cfRule>
  </conditionalFormatting>
  <pageMargins left="0.75" right="0.75" top="1" bottom="1" header="0.51200000000000001" footer="0.51200000000000001"/>
  <pageSetup paperSize="9" scale="55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86"/>
  <sheetViews>
    <sheetView showZeros="0" view="pageBreakPreview" topLeftCell="A70" zoomScaleNormal="100" workbookViewId="0">
      <selection activeCell="N17" sqref="N17"/>
    </sheetView>
  </sheetViews>
  <sheetFormatPr defaultColWidth="9" defaultRowHeight="13.2"/>
  <cols>
    <col min="1" max="1" width="9" style="114"/>
    <col min="2" max="2" width="22.33203125" style="114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10" width="10.6640625" style="114" customWidth="1"/>
    <col min="11" max="11" width="22.44140625" style="115" customWidth="1"/>
    <col min="12" max="13" width="37.33203125" style="114" customWidth="1"/>
    <col min="14" max="14" width="100.6640625" style="115" customWidth="1"/>
    <col min="15" max="16384" width="9" style="114"/>
  </cols>
  <sheetData>
    <row r="1" spans="1:15" ht="19.8" thickBot="1">
      <c r="B1" s="113" t="s">
        <v>74</v>
      </c>
      <c r="C1" s="114" t="str">
        <f>"("&amp;表紙等_署用!H1&amp;")"</f>
        <v>(№ 8-25)</v>
      </c>
      <c r="K1" s="116" t="s">
        <v>85</v>
      </c>
      <c r="L1" s="301" t="s">
        <v>141</v>
      </c>
      <c r="M1" s="301"/>
      <c r="N1" s="301"/>
    </row>
    <row r="2" spans="1:15">
      <c r="B2" s="318" t="s">
        <v>75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08"/>
      <c r="K2" s="314"/>
      <c r="L2" s="318" t="s">
        <v>75</v>
      </c>
      <c r="M2" s="308" t="s">
        <v>67</v>
      </c>
      <c r="N2" s="311" t="s">
        <v>68</v>
      </c>
    </row>
    <row r="3" spans="1:15" ht="39.6">
      <c r="B3" s="319"/>
      <c r="C3" s="309"/>
      <c r="D3" s="312"/>
      <c r="E3" s="312" t="s">
        <v>70</v>
      </c>
      <c r="F3" s="291" t="s">
        <v>71</v>
      </c>
      <c r="G3" s="122" t="s">
        <v>156</v>
      </c>
      <c r="H3" s="123" t="s">
        <v>159</v>
      </c>
      <c r="I3" s="123" t="s">
        <v>162</v>
      </c>
      <c r="J3" s="122" t="s">
        <v>163</v>
      </c>
      <c r="K3" s="293" t="s">
        <v>72</v>
      </c>
      <c r="L3" s="319"/>
      <c r="M3" s="309"/>
      <c r="N3" s="312"/>
    </row>
    <row r="4" spans="1:15" ht="13.8" thickBot="1">
      <c r="B4" s="320"/>
      <c r="C4" s="310"/>
      <c r="D4" s="313"/>
      <c r="E4" s="313"/>
      <c r="F4" s="292"/>
      <c r="G4" s="124" t="s">
        <v>158</v>
      </c>
      <c r="H4" s="125" t="s">
        <v>158</v>
      </c>
      <c r="I4" s="125" t="s">
        <v>158</v>
      </c>
      <c r="J4" s="124" t="s">
        <v>158</v>
      </c>
      <c r="K4" s="294"/>
      <c r="L4" s="320"/>
      <c r="M4" s="310"/>
      <c r="N4" s="313"/>
    </row>
    <row r="5" spans="1:15" ht="79.2">
      <c r="A5" s="215">
        <v>1</v>
      </c>
      <c r="B5" s="117" t="str">
        <f>L5</f>
        <v>第25-19-0011</v>
      </c>
      <c r="C5" s="118" t="str">
        <f>M5</f>
        <v>市道</v>
      </c>
      <c r="D5" s="118" t="str">
        <f>N5</f>
        <v>（起点）廿日市市平良1丁目14番19号先（平良大橋東詰交差点）南西方30メートル地点　（終点）廿日市市平良1丁目14番19号先（平良大橋東詰交差点）</v>
      </c>
      <c r="E5" s="118" t="s">
        <v>321</v>
      </c>
      <c r="F5" s="118">
        <v>2</v>
      </c>
      <c r="G5" s="118"/>
      <c r="H5" s="118"/>
      <c r="I5" s="118">
        <v>16</v>
      </c>
      <c r="J5" s="118"/>
      <c r="K5" s="126" t="s">
        <v>322</v>
      </c>
      <c r="L5" s="117" t="s">
        <v>319</v>
      </c>
      <c r="M5" s="118" t="s">
        <v>191</v>
      </c>
      <c r="N5" s="118" t="s">
        <v>320</v>
      </c>
      <c r="O5" s="114" t="str">
        <f>ASC(K5)</f>
        <v>第3通行帯1列_x000D_
第3車線2列</v>
      </c>
    </row>
    <row r="6" spans="1:15" ht="39.6">
      <c r="A6" s="215">
        <f ca="1">IF(D5="","",IF(D6="〃",A5,A5+1))</f>
        <v>1</v>
      </c>
      <c r="B6" s="127" t="str">
        <f t="shared" ref="B6:D82" ca="1" si="0">IF(OFFSET(L6,-1,)=L6,"〃",L6)</f>
        <v>〃</v>
      </c>
      <c r="C6" s="121" t="str">
        <f t="shared" ca="1" si="0"/>
        <v>〃</v>
      </c>
      <c r="D6" s="121" t="str">
        <f t="shared" ca="1" si="0"/>
        <v>〃</v>
      </c>
      <c r="E6" s="121" t="s">
        <v>323</v>
      </c>
      <c r="F6" s="121">
        <v>1</v>
      </c>
      <c r="G6" s="121"/>
      <c r="H6" s="121"/>
      <c r="I6" s="121">
        <v>10</v>
      </c>
      <c r="J6" s="121"/>
      <c r="K6" s="128" t="s">
        <v>324</v>
      </c>
      <c r="L6" s="127" t="s">
        <v>319</v>
      </c>
      <c r="M6" s="121" t="s">
        <v>191</v>
      </c>
      <c r="N6" s="121" t="s">
        <v>320</v>
      </c>
      <c r="O6" s="114" t="str">
        <f>ASC(K6)</f>
        <v>第1車線2列</v>
      </c>
    </row>
    <row r="7" spans="1:15" ht="39.6">
      <c r="A7" s="215">
        <f t="shared" ref="A7:A70" ca="1" si="1">IF(D6="","",IF(D7="〃",A6,A6+1))</f>
        <v>1</v>
      </c>
      <c r="B7" s="127" t="str">
        <f t="shared" ref="B7:B70" ca="1" si="2">IF(OFFSET(L7,-1,)=L7,"〃",L7)</f>
        <v>〃</v>
      </c>
      <c r="C7" s="121" t="str">
        <f t="shared" ref="C7:C70" ca="1" si="3">IF(OFFSET(M7,-1,)=M7,"〃",M7)</f>
        <v>〃</v>
      </c>
      <c r="D7" s="121" t="str">
        <f t="shared" ref="D7:D70" ca="1" si="4">IF(OFFSET(N7,-1,)=N7,"〃",N7)</f>
        <v>〃</v>
      </c>
      <c r="E7" s="121" t="s">
        <v>325</v>
      </c>
      <c r="F7" s="121">
        <v>2</v>
      </c>
      <c r="G7" s="121"/>
      <c r="H7" s="121"/>
      <c r="I7" s="121">
        <v>14</v>
      </c>
      <c r="J7" s="121"/>
      <c r="K7" s="128" t="s">
        <v>326</v>
      </c>
      <c r="L7" s="127" t="s">
        <v>319</v>
      </c>
      <c r="M7" s="121" t="s">
        <v>191</v>
      </c>
      <c r="N7" s="121" t="s">
        <v>320</v>
      </c>
      <c r="O7" s="114" t="str">
        <f t="shared" ref="O7:O70" si="5">ASC(K7)</f>
        <v>第2通行帯1列_x000D_
第2車線2列</v>
      </c>
    </row>
    <row r="8" spans="1:15" ht="79.2">
      <c r="A8" s="215">
        <f t="shared" ca="1" si="1"/>
        <v>2</v>
      </c>
      <c r="B8" s="127" t="str">
        <f t="shared" ca="1" si="2"/>
        <v>第25-19-0048</v>
      </c>
      <c r="C8" s="121" t="str">
        <f t="shared" ca="1" si="3"/>
        <v>〃</v>
      </c>
      <c r="D8" s="121" t="str">
        <f t="shared" ca="1" si="4"/>
        <v>（起点）廿日市市平良2丁目12番12号先（平良大橋西交差点）南西方20メートル地点
（終点）廿日市市平良2丁目12番12号先（平良大橋西交差点）</v>
      </c>
      <c r="E8" s="121" t="s">
        <v>321</v>
      </c>
      <c r="F8" s="121">
        <v>2</v>
      </c>
      <c r="G8" s="121"/>
      <c r="H8" s="121"/>
      <c r="I8" s="121">
        <v>16</v>
      </c>
      <c r="J8" s="121"/>
      <c r="K8" s="128" t="s">
        <v>329</v>
      </c>
      <c r="L8" s="127" t="s">
        <v>327</v>
      </c>
      <c r="M8" s="121" t="s">
        <v>191</v>
      </c>
      <c r="N8" s="121" t="s">
        <v>328</v>
      </c>
      <c r="O8" s="114" t="str">
        <f t="shared" si="5"/>
        <v>第3車線1列_x000D_
第3車線2列</v>
      </c>
    </row>
    <row r="9" spans="1:15" ht="39.6">
      <c r="A9" s="215">
        <f t="shared" ca="1" si="1"/>
        <v>2</v>
      </c>
      <c r="B9" s="127" t="str">
        <f t="shared" ca="1" si="2"/>
        <v>〃</v>
      </c>
      <c r="C9" s="121" t="str">
        <f t="shared" ca="1" si="3"/>
        <v>〃</v>
      </c>
      <c r="D9" s="121" t="str">
        <f t="shared" ca="1" si="4"/>
        <v>〃</v>
      </c>
      <c r="E9" s="121" t="s">
        <v>325</v>
      </c>
      <c r="F9" s="121">
        <v>2</v>
      </c>
      <c r="G9" s="121"/>
      <c r="H9" s="121"/>
      <c r="I9" s="121">
        <v>14</v>
      </c>
      <c r="J9" s="121"/>
      <c r="K9" s="128" t="s">
        <v>330</v>
      </c>
      <c r="L9" s="127" t="s">
        <v>327</v>
      </c>
      <c r="M9" s="121" t="s">
        <v>191</v>
      </c>
      <c r="N9" s="121" t="s">
        <v>328</v>
      </c>
      <c r="O9" s="114" t="str">
        <f t="shared" si="5"/>
        <v>第2車線1列_x000D_
第2車線2列</v>
      </c>
    </row>
    <row r="10" spans="1:15" ht="26.4">
      <c r="A10" s="215">
        <f t="shared" ca="1" si="1"/>
        <v>3</v>
      </c>
      <c r="B10" s="127" t="str">
        <f t="shared" ca="1" si="2"/>
        <v>第20-28-0494</v>
      </c>
      <c r="C10" s="121" t="str">
        <f t="shared" ca="1" si="3"/>
        <v>〃</v>
      </c>
      <c r="D10" s="121" t="str">
        <f t="shared" ca="1" si="4"/>
        <v>廿日市市阿品台5丁目10番2号先交差点</v>
      </c>
      <c r="E10" s="121" t="s">
        <v>171</v>
      </c>
      <c r="F10" s="121">
        <v>1</v>
      </c>
      <c r="G10" s="121">
        <v>18</v>
      </c>
      <c r="H10" s="121"/>
      <c r="I10" s="121"/>
      <c r="J10" s="121"/>
      <c r="K10" s="128" t="s">
        <v>333</v>
      </c>
      <c r="L10" s="127" t="s">
        <v>331</v>
      </c>
      <c r="M10" s="121" t="s">
        <v>191</v>
      </c>
      <c r="N10" s="121" t="s">
        <v>332</v>
      </c>
      <c r="O10" s="114" t="str">
        <f t="shared" si="5"/>
        <v>3m6縞</v>
      </c>
    </row>
    <row r="11" spans="1:15" ht="26.4">
      <c r="A11" s="215">
        <f t="shared" ca="1" si="1"/>
        <v>3</v>
      </c>
      <c r="B11" s="127" t="str">
        <f t="shared" ca="1" si="2"/>
        <v>〃</v>
      </c>
      <c r="C11" s="121" t="str">
        <f t="shared" ca="1" si="3"/>
        <v>〃</v>
      </c>
      <c r="D11" s="121" t="str">
        <f t="shared" ca="1" si="4"/>
        <v>〃</v>
      </c>
      <c r="E11" s="121" t="s">
        <v>198</v>
      </c>
      <c r="F11" s="121">
        <v>2</v>
      </c>
      <c r="G11" s="121"/>
      <c r="H11" s="121"/>
      <c r="I11" s="121">
        <v>18</v>
      </c>
      <c r="J11" s="121"/>
      <c r="K11" s="128"/>
      <c r="L11" s="127" t="s">
        <v>331</v>
      </c>
      <c r="M11" s="121" t="s">
        <v>191</v>
      </c>
      <c r="N11" s="121" t="s">
        <v>332</v>
      </c>
      <c r="O11" s="114" t="str">
        <f t="shared" si="5"/>
        <v/>
      </c>
    </row>
    <row r="12" spans="1:15" ht="26.4">
      <c r="A12" s="215">
        <f t="shared" ca="1" si="1"/>
        <v>3</v>
      </c>
      <c r="B12" s="127" t="str">
        <f t="shared" ca="1" si="2"/>
        <v>〃</v>
      </c>
      <c r="C12" s="121" t="str">
        <f t="shared" ca="1" si="3"/>
        <v>〃</v>
      </c>
      <c r="D12" s="121" t="str">
        <f t="shared" ca="1" si="4"/>
        <v>〃</v>
      </c>
      <c r="E12" s="121" t="s">
        <v>200</v>
      </c>
      <c r="F12" s="121">
        <v>1</v>
      </c>
      <c r="G12" s="121">
        <v>2.5</v>
      </c>
      <c r="H12" s="121"/>
      <c r="I12" s="121"/>
      <c r="J12" s="121"/>
      <c r="K12" s="128"/>
      <c r="L12" s="127" t="s">
        <v>331</v>
      </c>
      <c r="M12" s="121" t="s">
        <v>191</v>
      </c>
      <c r="N12" s="121" t="s">
        <v>332</v>
      </c>
      <c r="O12" s="114" t="str">
        <f t="shared" si="5"/>
        <v/>
      </c>
    </row>
    <row r="13" spans="1:15" ht="26.4">
      <c r="A13" s="215">
        <f t="shared" ca="1" si="1"/>
        <v>4</v>
      </c>
      <c r="B13" s="127" t="str">
        <f t="shared" ca="1" si="2"/>
        <v>第20-28-0134</v>
      </c>
      <c r="C13" s="121" t="str">
        <f t="shared" ca="1" si="3"/>
        <v>〃</v>
      </c>
      <c r="D13" s="121" t="str">
        <f t="shared" ca="1" si="4"/>
        <v>廿日市市阿品台5丁目1番北西角先交差点</v>
      </c>
      <c r="E13" s="121" t="s">
        <v>171</v>
      </c>
      <c r="F13" s="121">
        <v>1</v>
      </c>
      <c r="G13" s="121">
        <v>24</v>
      </c>
      <c r="H13" s="121"/>
      <c r="I13" s="121"/>
      <c r="J13" s="121"/>
      <c r="K13" s="128" t="s">
        <v>336</v>
      </c>
      <c r="L13" s="127" t="s">
        <v>334</v>
      </c>
      <c r="M13" s="121" t="s">
        <v>191</v>
      </c>
      <c r="N13" s="121" t="s">
        <v>335</v>
      </c>
      <c r="O13" s="114" t="str">
        <f t="shared" si="5"/>
        <v>4m6縞分施工(南側から2.3,4,6,7,8縞目施工)</v>
      </c>
    </row>
    <row r="14" spans="1:15" ht="26.4">
      <c r="A14" s="215">
        <f t="shared" ca="1" si="1"/>
        <v>4</v>
      </c>
      <c r="B14" s="127" t="str">
        <f t="shared" ca="1" si="2"/>
        <v>〃</v>
      </c>
      <c r="C14" s="121" t="str">
        <f t="shared" ca="1" si="3"/>
        <v>〃</v>
      </c>
      <c r="D14" s="121" t="str">
        <f t="shared" ca="1" si="4"/>
        <v>〃</v>
      </c>
      <c r="E14" s="121" t="s">
        <v>200</v>
      </c>
      <c r="F14" s="121">
        <v>2</v>
      </c>
      <c r="G14" s="121">
        <v>6.4</v>
      </c>
      <c r="H14" s="121"/>
      <c r="I14" s="121"/>
      <c r="J14" s="121"/>
      <c r="K14" s="128" t="s">
        <v>337</v>
      </c>
      <c r="L14" s="127" t="s">
        <v>334</v>
      </c>
      <c r="M14" s="121" t="s">
        <v>191</v>
      </c>
      <c r="N14" s="121" t="s">
        <v>335</v>
      </c>
      <c r="O14" s="114" t="str">
        <f t="shared" si="5"/>
        <v>東側､薄い部分施工_x000D_
西側､薄い部分施工</v>
      </c>
    </row>
    <row r="15" spans="1:15" ht="26.4">
      <c r="A15" s="215">
        <f t="shared" ca="1" si="1"/>
        <v>5</v>
      </c>
      <c r="B15" s="127" t="str">
        <f t="shared" ca="1" si="2"/>
        <v>第12-28-0222</v>
      </c>
      <c r="C15" s="121" t="str">
        <f t="shared" ca="1" si="3"/>
        <v>〃</v>
      </c>
      <c r="D15" s="121" t="str">
        <f t="shared" ca="1" si="4"/>
        <v>廿日市市阿品台5丁目22番3号先交差点</v>
      </c>
      <c r="E15" s="121" t="s">
        <v>218</v>
      </c>
      <c r="F15" s="121">
        <v>2</v>
      </c>
      <c r="G15" s="121"/>
      <c r="H15" s="121"/>
      <c r="I15" s="121">
        <v>26</v>
      </c>
      <c r="J15" s="121"/>
      <c r="K15" s="128" t="s">
        <v>340</v>
      </c>
      <c r="L15" s="127" t="s">
        <v>338</v>
      </c>
      <c r="M15" s="121" t="s">
        <v>191</v>
      </c>
      <c r="N15" s="121" t="s">
        <v>339</v>
      </c>
      <c r="O15" s="114" t="str">
        <f t="shared" si="5"/>
        <v>北側_x000D_
南側</v>
      </c>
    </row>
    <row r="16" spans="1:15" ht="26.4">
      <c r="A16" s="215">
        <f t="shared" ca="1" si="1"/>
        <v>5</v>
      </c>
      <c r="B16" s="127" t="str">
        <f t="shared" ca="1" si="2"/>
        <v>〃</v>
      </c>
      <c r="C16" s="121" t="str">
        <f t="shared" ca="1" si="3"/>
        <v>〃</v>
      </c>
      <c r="D16" s="121" t="str">
        <f t="shared" ca="1" si="4"/>
        <v>〃</v>
      </c>
      <c r="E16" s="121" t="s">
        <v>200</v>
      </c>
      <c r="F16" s="121">
        <v>2</v>
      </c>
      <c r="G16" s="121"/>
      <c r="H16" s="121">
        <v>5.1999999999999993</v>
      </c>
      <c r="I16" s="121"/>
      <c r="J16" s="121"/>
      <c r="K16" s="128" t="s">
        <v>340</v>
      </c>
      <c r="L16" s="127" t="s">
        <v>338</v>
      </c>
      <c r="M16" s="121" t="s">
        <v>191</v>
      </c>
      <c r="N16" s="121" t="s">
        <v>339</v>
      </c>
      <c r="O16" s="114" t="str">
        <f t="shared" si="5"/>
        <v>北側_x000D_
南側</v>
      </c>
    </row>
    <row r="17" spans="1:15" ht="66">
      <c r="A17" s="215">
        <f t="shared" ca="1" si="1"/>
        <v>6</v>
      </c>
      <c r="B17" s="127" t="str">
        <f t="shared" ca="1" si="2"/>
        <v>第20-28-0410</v>
      </c>
      <c r="C17" s="121" t="str">
        <f t="shared" ca="1" si="3"/>
        <v>国道2号</v>
      </c>
      <c r="D17" s="121" t="str">
        <f t="shared" ca="1" si="4"/>
        <v>廿日市市沖塩屋1丁目1番31号先（大野浦駅（南）交差点）</v>
      </c>
      <c r="E17" s="121" t="s">
        <v>171</v>
      </c>
      <c r="F17" s="121">
        <v>1</v>
      </c>
      <c r="G17" s="121">
        <v>30</v>
      </c>
      <c r="H17" s="121"/>
      <c r="I17" s="121"/>
      <c r="J17" s="121"/>
      <c r="K17" s="128" t="s">
        <v>344</v>
      </c>
      <c r="L17" s="127" t="s">
        <v>341</v>
      </c>
      <c r="M17" s="121" t="s">
        <v>342</v>
      </c>
      <c r="N17" s="121" t="s">
        <v>343</v>
      </c>
      <c r="O17" s="114" t="str">
        <f t="shared" si="5"/>
        <v>3m10縞交差点側へ1m新たに伸ばす､残り2m分を塗替え(水路部分3縞は施工不要)｡北東側1縞増｡</v>
      </c>
    </row>
    <row r="18" spans="1:15" ht="26.4">
      <c r="A18" s="215">
        <f t="shared" ca="1" si="1"/>
        <v>6</v>
      </c>
      <c r="B18" s="127" t="str">
        <f t="shared" ca="1" si="2"/>
        <v>〃</v>
      </c>
      <c r="C18" s="121" t="str">
        <f t="shared" ca="1" si="3"/>
        <v>〃</v>
      </c>
      <c r="D18" s="121" t="str">
        <f t="shared" ca="1" si="4"/>
        <v>〃</v>
      </c>
      <c r="E18" s="121" t="s">
        <v>200</v>
      </c>
      <c r="F18" s="121">
        <v>1</v>
      </c>
      <c r="G18" s="121">
        <v>3</v>
      </c>
      <c r="H18" s="121"/>
      <c r="I18" s="121"/>
      <c r="J18" s="121"/>
      <c r="K18" s="128" t="s">
        <v>345</v>
      </c>
      <c r="L18" s="127" t="s">
        <v>341</v>
      </c>
      <c r="M18" s="121" t="s">
        <v>342</v>
      </c>
      <c r="N18" s="121" t="s">
        <v>343</v>
      </c>
      <c r="O18" s="114" t="str">
        <f t="shared" si="5"/>
        <v>交差点北側</v>
      </c>
    </row>
    <row r="19" spans="1:15" ht="66">
      <c r="A19" s="215">
        <f t="shared" ca="1" si="1"/>
        <v>6</v>
      </c>
      <c r="B19" s="127" t="str">
        <f t="shared" ca="1" si="2"/>
        <v>〃</v>
      </c>
      <c r="C19" s="121" t="str">
        <f t="shared" ca="1" si="3"/>
        <v>〃</v>
      </c>
      <c r="D19" s="121" t="str">
        <f t="shared" ca="1" si="4"/>
        <v>〃</v>
      </c>
      <c r="E19" s="121" t="s">
        <v>187</v>
      </c>
      <c r="F19" s="121">
        <v>1</v>
      </c>
      <c r="G19" s="121"/>
      <c r="H19" s="121"/>
      <c r="I19" s="121"/>
      <c r="J19" s="121">
        <v>97</v>
      </c>
      <c r="K19" s="128" t="s">
        <v>346</v>
      </c>
      <c r="L19" s="127" t="s">
        <v>341</v>
      </c>
      <c r="M19" s="121" t="s">
        <v>342</v>
      </c>
      <c r="N19" s="121" t="s">
        <v>343</v>
      </c>
      <c r="O19" s="114" t="str">
        <f t="shared" si="5"/>
        <v>3m10縞交差点側へ1m新たに伸ばす､残り2m分を塗替え(水路部分3縞は施工不要)､停止線側の標示削</v>
      </c>
    </row>
    <row r="20" spans="1:15" ht="79.2">
      <c r="A20" s="215">
        <f t="shared" ca="1" si="1"/>
        <v>7</v>
      </c>
      <c r="B20" s="127" t="str">
        <f t="shared" ca="1" si="2"/>
        <v>第20-28-0014</v>
      </c>
      <c r="C20" s="121" t="str">
        <f t="shared" ca="1" si="3"/>
        <v>市道</v>
      </c>
      <c r="D20" s="121" t="str">
        <f t="shared" ca="1" si="4"/>
        <v>廿日市市可愛6番24号先（可愛橋東詰交差点）</v>
      </c>
      <c r="E20" s="121" t="s">
        <v>171</v>
      </c>
      <c r="F20" s="121">
        <v>3</v>
      </c>
      <c r="G20" s="121">
        <v>52</v>
      </c>
      <c r="H20" s="121"/>
      <c r="I20" s="121"/>
      <c r="J20" s="121"/>
      <c r="K20" s="128" t="s">
        <v>349</v>
      </c>
      <c r="L20" s="127" t="s">
        <v>347</v>
      </c>
      <c r="M20" s="121" t="s">
        <v>191</v>
      </c>
      <c r="N20" s="121" t="s">
        <v>348</v>
      </c>
      <c r="O20" s="114" t="str">
        <f t="shared" si="5"/>
        <v>4m4縞北西側 4縞川から1,2,3,4縞目施工_x000D_
北東側 4m4縞両端以外施工_x000D_
南東側 4m5縞川から3縞目以外施工</v>
      </c>
    </row>
    <row r="21" spans="1:15" ht="26.4">
      <c r="A21" s="215">
        <f t="shared" ca="1" si="1"/>
        <v>7</v>
      </c>
      <c r="B21" s="127" t="str">
        <f t="shared" ca="1" si="2"/>
        <v>〃</v>
      </c>
      <c r="C21" s="121" t="str">
        <f t="shared" ca="1" si="3"/>
        <v>〃</v>
      </c>
      <c r="D21" s="121" t="str">
        <f t="shared" ca="1" si="4"/>
        <v>〃</v>
      </c>
      <c r="E21" s="121" t="s">
        <v>200</v>
      </c>
      <c r="F21" s="121">
        <v>2</v>
      </c>
      <c r="G21" s="121">
        <v>5</v>
      </c>
      <c r="H21" s="121"/>
      <c r="I21" s="121"/>
      <c r="J21" s="121"/>
      <c r="K21" s="128" t="s">
        <v>350</v>
      </c>
      <c r="L21" s="127" t="s">
        <v>347</v>
      </c>
      <c r="M21" s="121" t="s">
        <v>191</v>
      </c>
      <c r="N21" s="121" t="s">
        <v>348</v>
      </c>
      <c r="O21" s="114" t="str">
        <f t="shared" si="5"/>
        <v>北東側 2.1m_x000D_
南西側 2.9m</v>
      </c>
    </row>
    <row r="22" spans="1:15" ht="39.6">
      <c r="A22" s="215">
        <f t="shared" ca="1" si="1"/>
        <v>8</v>
      </c>
      <c r="B22" s="127" t="str">
        <f t="shared" ca="1" si="2"/>
        <v>第20-28-0032</v>
      </c>
      <c r="C22" s="121" t="str">
        <f t="shared" ca="1" si="3"/>
        <v>県道(廿日市佐伯線)</v>
      </c>
      <c r="D22" s="121" t="str">
        <f t="shared" ca="1" si="4"/>
        <v>廿日市市宮内2234番地3先交差点</v>
      </c>
      <c r="E22" s="121" t="s">
        <v>171</v>
      </c>
      <c r="F22" s="121">
        <v>1</v>
      </c>
      <c r="G22" s="121">
        <v>24</v>
      </c>
      <c r="H22" s="121"/>
      <c r="I22" s="121"/>
      <c r="J22" s="121"/>
      <c r="K22" s="128" t="s">
        <v>354</v>
      </c>
      <c r="L22" s="127" t="s">
        <v>351</v>
      </c>
      <c r="M22" s="121" t="s">
        <v>352</v>
      </c>
      <c r="N22" s="121" t="s">
        <v>353</v>
      </c>
      <c r="O22" s="114" t="str">
        <f t="shared" si="5"/>
        <v>4m6縞交差点東側の南端の1縞以外施工</v>
      </c>
    </row>
    <row r="23" spans="1:15" ht="26.4">
      <c r="A23" s="215">
        <f t="shared" ca="1" si="1"/>
        <v>8</v>
      </c>
      <c r="B23" s="127" t="str">
        <f t="shared" ca="1" si="2"/>
        <v>〃</v>
      </c>
      <c r="C23" s="121" t="str">
        <f t="shared" ca="1" si="3"/>
        <v>〃</v>
      </c>
      <c r="D23" s="121" t="str">
        <f t="shared" ca="1" si="4"/>
        <v>〃</v>
      </c>
      <c r="E23" s="121" t="s">
        <v>200</v>
      </c>
      <c r="F23" s="121">
        <v>1</v>
      </c>
      <c r="G23" s="121">
        <v>2</v>
      </c>
      <c r="H23" s="121"/>
      <c r="I23" s="121"/>
      <c r="J23" s="121"/>
      <c r="K23" s="128" t="s">
        <v>355</v>
      </c>
      <c r="L23" s="127" t="s">
        <v>351</v>
      </c>
      <c r="M23" s="121" t="s">
        <v>352</v>
      </c>
      <c r="N23" s="121" t="s">
        <v>353</v>
      </c>
      <c r="O23" s="114" t="str">
        <f t="shared" si="5"/>
        <v>交差点東側､薄い部分2m施工</v>
      </c>
    </row>
    <row r="24" spans="1:15" ht="105.6">
      <c r="A24" s="215">
        <f t="shared" ca="1" si="1"/>
        <v>9</v>
      </c>
      <c r="B24" s="127" t="str">
        <f t="shared" ca="1" si="2"/>
        <v>第20-28-0089</v>
      </c>
      <c r="C24" s="121" t="str">
        <f t="shared" ca="1" si="3"/>
        <v>〃</v>
      </c>
      <c r="D24" s="121" t="str">
        <f t="shared" ca="1" si="4"/>
        <v>廿日市市宮内3,667の11番地先（畑口橋交差点）</v>
      </c>
      <c r="E24" s="121" t="s">
        <v>171</v>
      </c>
      <c r="F24" s="121">
        <v>3</v>
      </c>
      <c r="G24" s="121">
        <v>90.4</v>
      </c>
      <c r="H24" s="121"/>
      <c r="I24" s="121"/>
      <c r="J24" s="121"/>
      <c r="K24" s="128" t="s">
        <v>358</v>
      </c>
      <c r="L24" s="127" t="s">
        <v>356</v>
      </c>
      <c r="M24" s="121" t="s">
        <v>352</v>
      </c>
      <c r="N24" s="121" t="s">
        <v>357</v>
      </c>
      <c r="O24" s="114" t="str">
        <f t="shared" si="5"/>
        <v>東側 4m8縞(南端以外施工)_x000D_
西側 4m6縞(南側から3,5,7,8,9,10縞目施工)_x000D_
南側 4m8縞(西側から1,2,3,4,5,6,7,11縞目施工)</v>
      </c>
    </row>
    <row r="25" spans="1:15" ht="26.4">
      <c r="A25" s="215">
        <f t="shared" ca="1" si="1"/>
        <v>9</v>
      </c>
      <c r="B25" s="127" t="str">
        <f t="shared" ca="1" si="2"/>
        <v>〃</v>
      </c>
      <c r="C25" s="121" t="str">
        <f t="shared" ca="1" si="3"/>
        <v>〃</v>
      </c>
      <c r="D25" s="121" t="str">
        <f t="shared" ca="1" si="4"/>
        <v>〃</v>
      </c>
      <c r="E25" s="121" t="s">
        <v>200</v>
      </c>
      <c r="F25" s="121">
        <v>1</v>
      </c>
      <c r="G25" s="121">
        <v>2</v>
      </c>
      <c r="H25" s="121"/>
      <c r="I25" s="121"/>
      <c r="J25" s="121"/>
      <c r="K25" s="128" t="s">
        <v>359</v>
      </c>
      <c r="L25" s="127" t="s">
        <v>356</v>
      </c>
      <c r="M25" s="121" t="s">
        <v>352</v>
      </c>
      <c r="N25" s="121" t="s">
        <v>357</v>
      </c>
      <c r="O25" s="114" t="str">
        <f t="shared" si="5"/>
        <v>東側 薄い部分2m</v>
      </c>
    </row>
    <row r="26" spans="1:15" ht="26.4">
      <c r="A26" s="215">
        <f t="shared" ca="1" si="1"/>
        <v>10</v>
      </c>
      <c r="B26" s="127" t="str">
        <f t="shared" ca="1" si="2"/>
        <v>第12-28-0134</v>
      </c>
      <c r="C26" s="121" t="str">
        <f t="shared" ca="1" si="3"/>
        <v>市道</v>
      </c>
      <c r="D26" s="121" t="str">
        <f t="shared" ca="1" si="4"/>
        <v>廿日市市宮内畑口2,240番地2先交差点</v>
      </c>
      <c r="E26" s="121" t="s">
        <v>218</v>
      </c>
      <c r="F26" s="121">
        <v>1</v>
      </c>
      <c r="G26" s="121"/>
      <c r="H26" s="121"/>
      <c r="I26" s="121">
        <v>13</v>
      </c>
      <c r="J26" s="121"/>
      <c r="K26" s="128"/>
      <c r="L26" s="127" t="s">
        <v>360</v>
      </c>
      <c r="M26" s="121" t="s">
        <v>191</v>
      </c>
      <c r="N26" s="121" t="s">
        <v>361</v>
      </c>
      <c r="O26" s="114" t="str">
        <f t="shared" si="5"/>
        <v/>
      </c>
    </row>
    <row r="27" spans="1:15" ht="26.4">
      <c r="A27" s="215">
        <f t="shared" ca="1" si="1"/>
        <v>10</v>
      </c>
      <c r="B27" s="127" t="str">
        <f t="shared" ca="1" si="2"/>
        <v>〃</v>
      </c>
      <c r="C27" s="121" t="str">
        <f t="shared" ca="1" si="3"/>
        <v>〃</v>
      </c>
      <c r="D27" s="121" t="str">
        <f t="shared" ca="1" si="4"/>
        <v>〃</v>
      </c>
      <c r="E27" s="121" t="s">
        <v>200</v>
      </c>
      <c r="F27" s="121">
        <v>1</v>
      </c>
      <c r="G27" s="121"/>
      <c r="H27" s="121">
        <v>2</v>
      </c>
      <c r="I27" s="121"/>
      <c r="J27" s="121"/>
      <c r="K27" s="128"/>
      <c r="L27" s="127" t="s">
        <v>360</v>
      </c>
      <c r="M27" s="121" t="s">
        <v>191</v>
      </c>
      <c r="N27" s="121" t="s">
        <v>361</v>
      </c>
      <c r="O27" s="114" t="str">
        <f t="shared" si="5"/>
        <v/>
      </c>
    </row>
    <row r="28" spans="1:15" ht="26.4">
      <c r="A28" s="215">
        <f t="shared" ca="1" si="1"/>
        <v>11</v>
      </c>
      <c r="B28" s="127" t="str">
        <f t="shared" ca="1" si="2"/>
        <v>第20-28-0500</v>
      </c>
      <c r="C28" s="121" t="str">
        <f t="shared" ca="1" si="3"/>
        <v>国道433号</v>
      </c>
      <c r="D28" s="121" t="str">
        <f t="shared" ca="1" si="4"/>
        <v>廿日市市原506番地1先交差点</v>
      </c>
      <c r="E28" s="121" t="s">
        <v>200</v>
      </c>
      <c r="F28" s="121">
        <v>1</v>
      </c>
      <c r="G28" s="121">
        <v>3.2</v>
      </c>
      <c r="H28" s="121"/>
      <c r="I28" s="121"/>
      <c r="J28" s="121"/>
      <c r="K28" s="128" t="s">
        <v>365</v>
      </c>
      <c r="L28" s="127" t="s">
        <v>362</v>
      </c>
      <c r="M28" s="121" t="s">
        <v>363</v>
      </c>
      <c r="N28" s="121" t="s">
        <v>364</v>
      </c>
      <c r="O28" s="114" t="str">
        <f t="shared" si="5"/>
        <v>北側</v>
      </c>
    </row>
    <row r="29" spans="1:15" ht="79.2">
      <c r="A29" s="215">
        <f t="shared" ca="1" si="1"/>
        <v>12</v>
      </c>
      <c r="B29" s="127" t="str">
        <f t="shared" ca="1" si="2"/>
        <v>第20-28-0499</v>
      </c>
      <c r="C29" s="121" t="str">
        <f t="shared" ca="1" si="3"/>
        <v>市道</v>
      </c>
      <c r="D29" s="121" t="str">
        <f t="shared" ca="1" si="4"/>
        <v>廿日市市佐方10番地1（佐方小学校）南東方50メートル先（廿日市駅北口交差点）</v>
      </c>
      <c r="E29" s="121" t="s">
        <v>171</v>
      </c>
      <c r="F29" s="121">
        <v>2</v>
      </c>
      <c r="G29" s="121">
        <v>106.2</v>
      </c>
      <c r="H29" s="121"/>
      <c r="I29" s="121"/>
      <c r="J29" s="121"/>
      <c r="K29" s="128" t="s">
        <v>368</v>
      </c>
      <c r="L29" s="127" t="s">
        <v>366</v>
      </c>
      <c r="M29" s="121" t="s">
        <v>191</v>
      </c>
      <c r="N29" s="121" t="s">
        <v>367</v>
      </c>
      <c r="O29" s="114" t="str">
        <f t="shared" si="5"/>
        <v>北東側 4m18縞南東側から1,10,11,22縞目以外施工_x000D_
南東側 3.8m9縞北東側から3,4,5,6,7,8,10,11,12縞目施工</v>
      </c>
    </row>
    <row r="30" spans="1:15" ht="39.6">
      <c r="A30" s="215">
        <f t="shared" ca="1" si="1"/>
        <v>12</v>
      </c>
      <c r="B30" s="127" t="str">
        <f t="shared" ca="1" si="2"/>
        <v>〃</v>
      </c>
      <c r="C30" s="121" t="str">
        <f t="shared" ca="1" si="3"/>
        <v>〃</v>
      </c>
      <c r="D30" s="121" t="str">
        <f t="shared" ca="1" si="4"/>
        <v>〃</v>
      </c>
      <c r="E30" s="121" t="s">
        <v>200</v>
      </c>
      <c r="F30" s="121">
        <v>3</v>
      </c>
      <c r="G30" s="121">
        <v>22.5</v>
      </c>
      <c r="H30" s="121"/>
      <c r="I30" s="121"/>
      <c r="J30" s="121"/>
      <c r="K30" s="128" t="s">
        <v>369</v>
      </c>
      <c r="L30" s="127" t="s">
        <v>366</v>
      </c>
      <c r="M30" s="121" t="s">
        <v>191</v>
      </c>
      <c r="N30" s="121" t="s">
        <v>367</v>
      </c>
      <c r="O30" s="114" t="str">
        <f t="shared" si="5"/>
        <v>北東側6.8m_x000D_
南西側9.8m_x000D_
南東側5.9m</v>
      </c>
    </row>
    <row r="31" spans="1:15" ht="26.4">
      <c r="A31" s="215">
        <f t="shared" ca="1" si="1"/>
        <v>13</v>
      </c>
      <c r="B31" s="127" t="str">
        <f t="shared" ca="1" si="2"/>
        <v>第20-28-0033</v>
      </c>
      <c r="C31" s="121" t="str">
        <f t="shared" ca="1" si="3"/>
        <v>〃</v>
      </c>
      <c r="D31" s="121" t="str">
        <f t="shared" ca="1" si="4"/>
        <v>廿日市市佐方1丁目9番南東角先（鴨原踏切北交差点）</v>
      </c>
      <c r="E31" s="121" t="s">
        <v>200</v>
      </c>
      <c r="F31" s="121">
        <v>1</v>
      </c>
      <c r="G31" s="121">
        <v>2.6</v>
      </c>
      <c r="H31" s="121"/>
      <c r="I31" s="121"/>
      <c r="J31" s="121"/>
      <c r="K31" s="128" t="s">
        <v>372</v>
      </c>
      <c r="L31" s="127" t="s">
        <v>370</v>
      </c>
      <c r="M31" s="121" t="s">
        <v>191</v>
      </c>
      <c r="N31" s="121" t="s">
        <v>371</v>
      </c>
      <c r="O31" s="114" t="str">
        <f t="shared" si="5"/>
        <v>南東側 2.6m</v>
      </c>
    </row>
    <row r="32" spans="1:15" ht="66">
      <c r="A32" s="215">
        <f t="shared" ca="1" si="1"/>
        <v>14</v>
      </c>
      <c r="B32" s="127" t="str">
        <f t="shared" ca="1" si="2"/>
        <v>第20-28-0368</v>
      </c>
      <c r="C32" s="121" t="str">
        <f t="shared" ca="1" si="3"/>
        <v>〃</v>
      </c>
      <c r="D32" s="121" t="str">
        <f t="shared" ca="1" si="4"/>
        <v>廿日市市佐方720番地先（佐方2号トンネル交差点）</v>
      </c>
      <c r="E32" s="121" t="s">
        <v>171</v>
      </c>
      <c r="F32" s="121">
        <v>2</v>
      </c>
      <c r="G32" s="121">
        <v>43.8</v>
      </c>
      <c r="H32" s="121"/>
      <c r="I32" s="121"/>
      <c r="J32" s="121"/>
      <c r="K32" s="128" t="s">
        <v>375</v>
      </c>
      <c r="L32" s="127" t="s">
        <v>373</v>
      </c>
      <c r="M32" s="121" t="s">
        <v>191</v>
      </c>
      <c r="N32" s="121" t="s">
        <v>374</v>
      </c>
      <c r="O32" s="114" t="str">
        <f t="shared" si="5"/>
        <v>北西側 3m8縞両端以外施工_x000D_
北側 3.3m6縞南東側から2,3,4,5,6,7縞目施工</v>
      </c>
    </row>
    <row r="33" spans="1:15" ht="66">
      <c r="A33" s="215">
        <f t="shared" ca="1" si="1"/>
        <v>14</v>
      </c>
      <c r="B33" s="127" t="str">
        <f t="shared" ca="1" si="2"/>
        <v>〃</v>
      </c>
      <c r="C33" s="121" t="str">
        <f t="shared" ca="1" si="3"/>
        <v>〃</v>
      </c>
      <c r="D33" s="121" t="str">
        <f t="shared" ca="1" si="4"/>
        <v>〃</v>
      </c>
      <c r="E33" s="121" t="s">
        <v>200</v>
      </c>
      <c r="F33" s="121">
        <v>4</v>
      </c>
      <c r="G33" s="121">
        <v>12.2</v>
      </c>
      <c r="H33" s="121"/>
      <c r="I33" s="121"/>
      <c r="J33" s="121"/>
      <c r="K33" s="128" t="s">
        <v>376</v>
      </c>
      <c r="L33" s="127" t="s">
        <v>373</v>
      </c>
      <c r="M33" s="121" t="s">
        <v>191</v>
      </c>
      <c r="N33" s="121" t="s">
        <v>374</v>
      </c>
      <c r="O33" s="114" t="str">
        <f t="shared" si="5"/>
        <v>北西側 4.3m_x000D_
南東側 2.8m_x000D_
南側 道路中央側から2.5m施工_x000D_
北側 2.6m</v>
      </c>
    </row>
    <row r="34" spans="1:15" ht="26.4">
      <c r="A34" s="215">
        <f t="shared" ca="1" si="1"/>
        <v>15</v>
      </c>
      <c r="B34" s="127" t="str">
        <f t="shared" ca="1" si="2"/>
        <v>第20-28-0064</v>
      </c>
      <c r="C34" s="121" t="str">
        <f t="shared" ca="1" si="3"/>
        <v>〃</v>
      </c>
      <c r="D34" s="121" t="str">
        <f t="shared" ca="1" si="4"/>
        <v>廿日市市佐方（城内橋西詰交差点）</v>
      </c>
      <c r="E34" s="121" t="s">
        <v>171</v>
      </c>
      <c r="F34" s="121">
        <v>1</v>
      </c>
      <c r="G34" s="121">
        <v>24</v>
      </c>
      <c r="H34" s="121"/>
      <c r="I34" s="121"/>
      <c r="J34" s="121"/>
      <c r="K34" s="128" t="s">
        <v>379</v>
      </c>
      <c r="L34" s="127" t="s">
        <v>377</v>
      </c>
      <c r="M34" s="121" t="s">
        <v>191</v>
      </c>
      <c r="N34" s="121" t="s">
        <v>378</v>
      </c>
      <c r="O34" s="114" t="str">
        <f t="shared" si="5"/>
        <v>南側 4m6縞中央線部分以外施工</v>
      </c>
    </row>
    <row r="35" spans="1:15" ht="26.4">
      <c r="A35" s="215">
        <f t="shared" ca="1" si="1"/>
        <v>15</v>
      </c>
      <c r="B35" s="127" t="str">
        <f t="shared" ca="1" si="2"/>
        <v>〃</v>
      </c>
      <c r="C35" s="121" t="str">
        <f t="shared" ca="1" si="3"/>
        <v>〃</v>
      </c>
      <c r="D35" s="121" t="str">
        <f t="shared" ca="1" si="4"/>
        <v>〃</v>
      </c>
      <c r="E35" s="121" t="s">
        <v>200</v>
      </c>
      <c r="F35" s="121">
        <v>1</v>
      </c>
      <c r="G35" s="121">
        <v>2.9</v>
      </c>
      <c r="H35" s="121"/>
      <c r="I35" s="121"/>
      <c r="J35" s="121"/>
      <c r="K35" s="128" t="s">
        <v>380</v>
      </c>
      <c r="L35" s="127" t="s">
        <v>377</v>
      </c>
      <c r="M35" s="121" t="s">
        <v>191</v>
      </c>
      <c r="N35" s="121" t="s">
        <v>378</v>
      </c>
      <c r="O35" s="114" t="str">
        <f t="shared" si="5"/>
        <v>南側 2.9m</v>
      </c>
    </row>
    <row r="36" spans="1:15" ht="26.4">
      <c r="A36" s="215">
        <f t="shared" ca="1" si="1"/>
        <v>16</v>
      </c>
      <c r="B36" s="127" t="str">
        <f t="shared" ca="1" si="2"/>
        <v>第20-28-0110</v>
      </c>
      <c r="C36" s="121" t="str">
        <f t="shared" ca="1" si="3"/>
        <v>〃</v>
      </c>
      <c r="D36" s="121" t="str">
        <f t="shared" ca="1" si="4"/>
        <v>廿日市市桜尾3丁目10番21号先交差点</v>
      </c>
      <c r="E36" s="121" t="s">
        <v>171</v>
      </c>
      <c r="F36" s="121">
        <v>1</v>
      </c>
      <c r="G36" s="121">
        <v>12.5</v>
      </c>
      <c r="H36" s="121"/>
      <c r="I36" s="121"/>
      <c r="J36" s="121"/>
      <c r="K36" s="128" t="s">
        <v>383</v>
      </c>
      <c r="L36" s="127" t="s">
        <v>381</v>
      </c>
      <c r="M36" s="121" t="s">
        <v>191</v>
      </c>
      <c r="N36" s="121" t="s">
        <v>382</v>
      </c>
      <c r="O36" s="114" t="str">
        <f t="shared" si="5"/>
        <v>2.5m5縞､2.5m幅に変更し､東端以外施工</v>
      </c>
    </row>
    <row r="37" spans="1:15" ht="52.8">
      <c r="A37" s="215">
        <f t="shared" ca="1" si="1"/>
        <v>16</v>
      </c>
      <c r="B37" s="127" t="str">
        <f t="shared" ca="1" si="2"/>
        <v>〃</v>
      </c>
      <c r="C37" s="121" t="str">
        <f t="shared" ca="1" si="3"/>
        <v>〃</v>
      </c>
      <c r="D37" s="121" t="str">
        <f t="shared" ca="1" si="4"/>
        <v>〃</v>
      </c>
      <c r="E37" s="121" t="s">
        <v>198</v>
      </c>
      <c r="F37" s="121">
        <v>4</v>
      </c>
      <c r="G37" s="121"/>
      <c r="H37" s="121"/>
      <c r="I37" s="121">
        <v>36</v>
      </c>
      <c r="J37" s="121"/>
      <c r="K37" s="128" t="s">
        <v>384</v>
      </c>
      <c r="L37" s="127" t="s">
        <v>381</v>
      </c>
      <c r="M37" s="121" t="s">
        <v>191</v>
      </c>
      <c r="N37" s="121" t="s">
        <v>382</v>
      </c>
      <c r="O37" s="114" t="str">
        <f t="shared" si="5"/>
        <v>北側30m_x000D_
北側50m_x000D_
南側30m_x000D_
南側50m</v>
      </c>
    </row>
    <row r="38" spans="1:15" ht="26.4">
      <c r="A38" s="215">
        <f t="shared" ca="1" si="1"/>
        <v>16</v>
      </c>
      <c r="B38" s="127" t="str">
        <f t="shared" ca="1" si="2"/>
        <v>〃</v>
      </c>
      <c r="C38" s="121" t="str">
        <f t="shared" ca="1" si="3"/>
        <v>〃</v>
      </c>
      <c r="D38" s="121" t="str">
        <f t="shared" ca="1" si="4"/>
        <v>〃</v>
      </c>
      <c r="E38" s="121" t="s">
        <v>200</v>
      </c>
      <c r="F38" s="121">
        <v>2</v>
      </c>
      <c r="G38" s="121">
        <v>4.5999999999999996</v>
      </c>
      <c r="H38" s="121"/>
      <c r="I38" s="121"/>
      <c r="J38" s="121"/>
      <c r="K38" s="128" t="s">
        <v>340</v>
      </c>
      <c r="L38" s="127" t="s">
        <v>381</v>
      </c>
      <c r="M38" s="121" t="s">
        <v>191</v>
      </c>
      <c r="N38" s="121" t="s">
        <v>382</v>
      </c>
      <c r="O38" s="114" t="str">
        <f t="shared" si="5"/>
        <v>北側_x000D_
南側</v>
      </c>
    </row>
    <row r="39" spans="1:15" ht="52.8">
      <c r="A39" s="215">
        <f t="shared" ca="1" si="1"/>
        <v>16</v>
      </c>
      <c r="B39" s="127" t="str">
        <f t="shared" ca="1" si="2"/>
        <v>〃</v>
      </c>
      <c r="C39" s="121" t="str">
        <f t="shared" ca="1" si="3"/>
        <v>〃</v>
      </c>
      <c r="D39" s="121" t="str">
        <f t="shared" ca="1" si="4"/>
        <v>〃</v>
      </c>
      <c r="E39" s="121" t="s">
        <v>187</v>
      </c>
      <c r="F39" s="121">
        <v>1</v>
      </c>
      <c r="G39" s="121"/>
      <c r="H39" s="121"/>
      <c r="I39" s="121"/>
      <c r="J39" s="121">
        <v>27</v>
      </c>
      <c r="K39" s="128" t="s">
        <v>385</v>
      </c>
      <c r="L39" s="127" t="s">
        <v>381</v>
      </c>
      <c r="M39" s="121" t="s">
        <v>191</v>
      </c>
      <c r="N39" s="121" t="s">
        <v>382</v>
      </c>
      <c r="O39" s="114" t="str">
        <f t="shared" si="5"/>
        <v>2.5m6縞､横断歩道の交差点側各縞1m及び北側各縞0.5mを削除して2.5m幅にする</v>
      </c>
    </row>
    <row r="40" spans="1:15" ht="52.8">
      <c r="A40" s="215">
        <f t="shared" ca="1" si="1"/>
        <v>17</v>
      </c>
      <c r="B40" s="127" t="str">
        <f t="shared" ca="1" si="2"/>
        <v>第20-28-0208</v>
      </c>
      <c r="C40" s="121" t="str">
        <f t="shared" ca="1" si="3"/>
        <v>〃</v>
      </c>
      <c r="D40" s="121" t="str">
        <f t="shared" ca="1" si="4"/>
        <v>廿日市市四季が丘11丁目2番地11先交差点</v>
      </c>
      <c r="E40" s="121" t="s">
        <v>171</v>
      </c>
      <c r="F40" s="121">
        <v>2</v>
      </c>
      <c r="G40" s="121">
        <v>35</v>
      </c>
      <c r="H40" s="121"/>
      <c r="I40" s="121"/>
      <c r="J40" s="121"/>
      <c r="K40" s="128" t="s">
        <v>388</v>
      </c>
      <c r="L40" s="127" t="s">
        <v>386</v>
      </c>
      <c r="M40" s="121" t="s">
        <v>191</v>
      </c>
      <c r="N40" s="121" t="s">
        <v>387</v>
      </c>
      <c r="O40" s="114" t="str">
        <f t="shared" si="5"/>
        <v>南側 3m5縞西側から4縞目以外施工_x000D_
東側 4m5縞北側から2､4､5､6､8縞目を施工</v>
      </c>
    </row>
    <row r="41" spans="1:15" ht="66">
      <c r="A41" s="215">
        <f t="shared" ca="1" si="1"/>
        <v>17</v>
      </c>
      <c r="B41" s="127" t="str">
        <f t="shared" ca="1" si="2"/>
        <v>〃</v>
      </c>
      <c r="C41" s="121" t="str">
        <f t="shared" ca="1" si="3"/>
        <v>〃</v>
      </c>
      <c r="D41" s="121" t="str">
        <f t="shared" ca="1" si="4"/>
        <v>〃</v>
      </c>
      <c r="E41" s="121" t="s">
        <v>200</v>
      </c>
      <c r="F41" s="121">
        <v>3</v>
      </c>
      <c r="G41" s="121">
        <v>6</v>
      </c>
      <c r="H41" s="121"/>
      <c r="I41" s="121"/>
      <c r="J41" s="121"/>
      <c r="K41" s="128" t="s">
        <v>389</v>
      </c>
      <c r="L41" s="127" t="s">
        <v>386</v>
      </c>
      <c r="M41" s="121" t="s">
        <v>191</v>
      </c>
      <c r="N41" s="121" t="s">
        <v>387</v>
      </c>
      <c r="O41" s="114" t="str">
        <f t="shared" si="5"/>
        <v>南側_x000D_
東側 真ん中付近の薄い部分1.4m施工_x000D_
西側 薄い部分2箇所2.1m施工</v>
      </c>
    </row>
    <row r="42" spans="1:15" ht="26.4">
      <c r="A42" s="215">
        <f t="shared" ca="1" si="1"/>
        <v>18</v>
      </c>
      <c r="B42" s="127" t="str">
        <f t="shared" ca="1" si="2"/>
        <v>第20-28-0375</v>
      </c>
      <c r="C42" s="121" t="str">
        <f t="shared" ca="1" si="3"/>
        <v>〃</v>
      </c>
      <c r="D42" s="121" t="str">
        <f t="shared" ca="1" si="4"/>
        <v>廿日市市四季が丘4丁目12番地6先交差点</v>
      </c>
      <c r="E42" s="121" t="s">
        <v>198</v>
      </c>
      <c r="F42" s="121">
        <v>2</v>
      </c>
      <c r="G42" s="121"/>
      <c r="H42" s="121"/>
      <c r="I42" s="121">
        <v>18</v>
      </c>
      <c r="J42" s="121"/>
      <c r="K42" s="128" t="s">
        <v>392</v>
      </c>
      <c r="L42" s="127" t="s">
        <v>390</v>
      </c>
      <c r="M42" s="121" t="s">
        <v>191</v>
      </c>
      <c r="N42" s="121" t="s">
        <v>391</v>
      </c>
      <c r="O42" s="114" t="str">
        <f t="shared" si="5"/>
        <v>西側30m_x000D_
西側50m</v>
      </c>
    </row>
    <row r="43" spans="1:15" ht="39.6">
      <c r="A43" s="215">
        <f t="shared" ca="1" si="1"/>
        <v>19</v>
      </c>
      <c r="B43" s="127" t="str">
        <f t="shared" ca="1" si="2"/>
        <v>第20-28-0205</v>
      </c>
      <c r="C43" s="121" t="str">
        <f t="shared" ca="1" si="3"/>
        <v>〃</v>
      </c>
      <c r="D43" s="121" t="str">
        <f t="shared" ca="1" si="4"/>
        <v>廿日市市四季が丘6丁目9番南東角先（宮内第3橋（北）交差点）</v>
      </c>
      <c r="E43" s="121" t="s">
        <v>171</v>
      </c>
      <c r="F43" s="121">
        <v>2</v>
      </c>
      <c r="G43" s="121">
        <v>27.9</v>
      </c>
      <c r="H43" s="121"/>
      <c r="I43" s="121"/>
      <c r="J43" s="121"/>
      <c r="K43" s="128" t="s">
        <v>395</v>
      </c>
      <c r="L43" s="127" t="s">
        <v>393</v>
      </c>
      <c r="M43" s="121" t="s">
        <v>191</v>
      </c>
      <c r="N43" s="121" t="s">
        <v>394</v>
      </c>
      <c r="O43" s="114" t="str">
        <f t="shared" si="5"/>
        <v>東側 3.8m2縞両端を施工_x000D_
南側 2.9m7縞全縞施工</v>
      </c>
    </row>
    <row r="44" spans="1:15" ht="52.8">
      <c r="A44" s="215">
        <f t="shared" ca="1" si="1"/>
        <v>19</v>
      </c>
      <c r="B44" s="127" t="str">
        <f t="shared" ca="1" si="2"/>
        <v>〃</v>
      </c>
      <c r="C44" s="121" t="str">
        <f t="shared" ca="1" si="3"/>
        <v>〃</v>
      </c>
      <c r="D44" s="121" t="str">
        <f t="shared" ca="1" si="4"/>
        <v>〃</v>
      </c>
      <c r="E44" s="121" t="s">
        <v>200</v>
      </c>
      <c r="F44" s="121">
        <v>3</v>
      </c>
      <c r="G44" s="121">
        <v>5.5</v>
      </c>
      <c r="H44" s="121"/>
      <c r="I44" s="121"/>
      <c r="J44" s="121"/>
      <c r="K44" s="128" t="s">
        <v>396</v>
      </c>
      <c r="L44" s="127" t="s">
        <v>393</v>
      </c>
      <c r="M44" s="121" t="s">
        <v>191</v>
      </c>
      <c r="N44" s="121" t="s">
        <v>394</v>
      </c>
      <c r="O44" s="114" t="str">
        <f t="shared" si="5"/>
        <v>東側 歩道側1m施工_x000D_
南側 歩道側1.5m施工_x000D_
北側､既存の停止線から北側へ1m下げる</v>
      </c>
    </row>
    <row r="45" spans="1:15" ht="26.4">
      <c r="A45" s="215">
        <f t="shared" ca="1" si="1"/>
        <v>19</v>
      </c>
      <c r="B45" s="127" t="str">
        <f t="shared" ca="1" si="2"/>
        <v>〃</v>
      </c>
      <c r="C45" s="121" t="str">
        <f t="shared" ca="1" si="3"/>
        <v>〃</v>
      </c>
      <c r="D45" s="121" t="str">
        <f t="shared" ca="1" si="4"/>
        <v>〃</v>
      </c>
      <c r="E45" s="121" t="s">
        <v>397</v>
      </c>
      <c r="F45" s="121">
        <v>1</v>
      </c>
      <c r="G45" s="121"/>
      <c r="H45" s="121"/>
      <c r="I45" s="121"/>
      <c r="J45" s="121">
        <v>9</v>
      </c>
      <c r="K45" s="128" t="s">
        <v>365</v>
      </c>
      <c r="L45" s="127" t="s">
        <v>393</v>
      </c>
      <c r="M45" s="121" t="s">
        <v>191</v>
      </c>
      <c r="N45" s="121" t="s">
        <v>394</v>
      </c>
      <c r="O45" s="114" t="str">
        <f t="shared" si="5"/>
        <v>北側</v>
      </c>
    </row>
    <row r="46" spans="1:15" ht="26.4">
      <c r="A46" s="215">
        <f t="shared" ca="1" si="1"/>
        <v>20</v>
      </c>
      <c r="B46" s="127" t="str">
        <f t="shared" ca="1" si="2"/>
        <v>第20-28-0223</v>
      </c>
      <c r="C46" s="121" t="str">
        <f t="shared" ca="1" si="3"/>
        <v>〃</v>
      </c>
      <c r="D46" s="121" t="str">
        <f t="shared" ca="1" si="4"/>
        <v>廿日市市四季が丘7丁目1番地8先交差点</v>
      </c>
      <c r="E46" s="121" t="s">
        <v>171</v>
      </c>
      <c r="F46" s="121">
        <v>2</v>
      </c>
      <c r="G46" s="121">
        <v>43</v>
      </c>
      <c r="H46" s="121"/>
      <c r="I46" s="121"/>
      <c r="J46" s="121"/>
      <c r="K46" s="128" t="s">
        <v>400</v>
      </c>
      <c r="L46" s="127" t="s">
        <v>398</v>
      </c>
      <c r="M46" s="121" t="s">
        <v>191</v>
      </c>
      <c r="N46" s="121" t="s">
        <v>399</v>
      </c>
      <c r="O46" s="114" t="str">
        <f t="shared" si="5"/>
        <v>北側 4m7縞全縞施工_x000D_
西側 3m5縞全縞施工</v>
      </c>
    </row>
    <row r="47" spans="1:15" ht="52.8">
      <c r="A47" s="215">
        <f t="shared" ca="1" si="1"/>
        <v>20</v>
      </c>
      <c r="B47" s="127" t="str">
        <f t="shared" ca="1" si="2"/>
        <v>〃</v>
      </c>
      <c r="C47" s="121" t="str">
        <f t="shared" ca="1" si="3"/>
        <v>〃</v>
      </c>
      <c r="D47" s="121" t="str">
        <f t="shared" ca="1" si="4"/>
        <v>〃</v>
      </c>
      <c r="E47" s="121" t="s">
        <v>198</v>
      </c>
      <c r="F47" s="121">
        <v>4</v>
      </c>
      <c r="G47" s="121"/>
      <c r="H47" s="121"/>
      <c r="I47" s="121">
        <v>36</v>
      </c>
      <c r="J47" s="121"/>
      <c r="K47" s="128" t="s">
        <v>401</v>
      </c>
      <c r="L47" s="127" t="s">
        <v>398</v>
      </c>
      <c r="M47" s="121" t="s">
        <v>191</v>
      </c>
      <c r="N47" s="121" t="s">
        <v>399</v>
      </c>
      <c r="O47" s="114" t="str">
        <f t="shared" si="5"/>
        <v>南側30m_x000D_
南側50m_x000D_
西側30m_x000D_
西側50m</v>
      </c>
    </row>
    <row r="48" spans="1:15" ht="26.4">
      <c r="A48" s="215">
        <f t="shared" ca="1" si="1"/>
        <v>20</v>
      </c>
      <c r="B48" s="127" t="str">
        <f t="shared" ca="1" si="2"/>
        <v>〃</v>
      </c>
      <c r="C48" s="121" t="str">
        <f t="shared" ca="1" si="3"/>
        <v>〃</v>
      </c>
      <c r="D48" s="121" t="str">
        <f t="shared" ca="1" si="4"/>
        <v>〃</v>
      </c>
      <c r="E48" s="121" t="s">
        <v>200</v>
      </c>
      <c r="F48" s="121">
        <v>1</v>
      </c>
      <c r="G48" s="121">
        <v>2.6</v>
      </c>
      <c r="H48" s="121"/>
      <c r="I48" s="121"/>
      <c r="J48" s="121"/>
      <c r="K48" s="128" t="s">
        <v>402</v>
      </c>
      <c r="L48" s="127" t="s">
        <v>398</v>
      </c>
      <c r="M48" s="121" t="s">
        <v>191</v>
      </c>
      <c r="N48" s="121" t="s">
        <v>399</v>
      </c>
      <c r="O48" s="114" t="str">
        <f t="shared" si="5"/>
        <v>西側</v>
      </c>
    </row>
    <row r="49" spans="1:15" ht="26.4">
      <c r="A49" s="215">
        <f t="shared" ca="1" si="1"/>
        <v>21</v>
      </c>
      <c r="B49" s="127" t="str">
        <f t="shared" ca="1" si="2"/>
        <v>第20-28-0074</v>
      </c>
      <c r="C49" s="121" t="str">
        <f t="shared" ca="1" si="3"/>
        <v>〃</v>
      </c>
      <c r="D49" s="121" t="str">
        <f t="shared" ca="1" si="4"/>
        <v>廿日市市住吉1丁目7番24号先交差点</v>
      </c>
      <c r="E49" s="121" t="s">
        <v>171</v>
      </c>
      <c r="F49" s="121">
        <v>1</v>
      </c>
      <c r="G49" s="121">
        <v>15</v>
      </c>
      <c r="H49" s="121"/>
      <c r="I49" s="121"/>
      <c r="J49" s="121"/>
      <c r="K49" s="128" t="s">
        <v>405</v>
      </c>
      <c r="L49" s="127" t="s">
        <v>403</v>
      </c>
      <c r="M49" s="121" t="s">
        <v>191</v>
      </c>
      <c r="N49" s="121" t="s">
        <v>404</v>
      </c>
      <c r="O49" s="114" t="str">
        <f t="shared" si="5"/>
        <v>3m幅へ変更し､3m5縞全縞施工</v>
      </c>
    </row>
    <row r="50" spans="1:15" ht="52.8">
      <c r="A50" s="215">
        <f t="shared" ca="1" si="1"/>
        <v>21</v>
      </c>
      <c r="B50" s="127" t="str">
        <f t="shared" ca="1" si="2"/>
        <v>〃</v>
      </c>
      <c r="C50" s="121" t="str">
        <f t="shared" ca="1" si="3"/>
        <v>〃</v>
      </c>
      <c r="D50" s="121" t="str">
        <f t="shared" ca="1" si="4"/>
        <v>〃</v>
      </c>
      <c r="E50" s="121" t="s">
        <v>198</v>
      </c>
      <c r="F50" s="121">
        <v>4</v>
      </c>
      <c r="G50" s="121"/>
      <c r="H50" s="121"/>
      <c r="I50" s="121">
        <v>36</v>
      </c>
      <c r="J50" s="121"/>
      <c r="K50" s="128" t="s">
        <v>406</v>
      </c>
      <c r="L50" s="127" t="s">
        <v>403</v>
      </c>
      <c r="M50" s="121" t="s">
        <v>191</v>
      </c>
      <c r="N50" s="121" t="s">
        <v>404</v>
      </c>
      <c r="O50" s="114" t="str">
        <f t="shared" si="5"/>
        <v>西側30m_x000D_
東側30m_x000D_
西側50m_x000D_
東側50m</v>
      </c>
    </row>
    <row r="51" spans="1:15" ht="26.4">
      <c r="A51" s="215">
        <f t="shared" ca="1" si="1"/>
        <v>21</v>
      </c>
      <c r="B51" s="127" t="str">
        <f t="shared" ca="1" si="2"/>
        <v>〃</v>
      </c>
      <c r="C51" s="121" t="str">
        <f t="shared" ca="1" si="3"/>
        <v>〃</v>
      </c>
      <c r="D51" s="121" t="str">
        <f t="shared" ca="1" si="4"/>
        <v>〃</v>
      </c>
      <c r="E51" s="121" t="s">
        <v>200</v>
      </c>
      <c r="F51" s="121">
        <v>2</v>
      </c>
      <c r="G51" s="121">
        <v>3.7</v>
      </c>
      <c r="H51" s="121"/>
      <c r="I51" s="121"/>
      <c r="J51" s="121"/>
      <c r="K51" s="128" t="s">
        <v>407</v>
      </c>
      <c r="L51" s="127" t="s">
        <v>403</v>
      </c>
      <c r="M51" s="121" t="s">
        <v>191</v>
      </c>
      <c r="N51" s="121" t="s">
        <v>404</v>
      </c>
      <c r="O51" s="114" t="str">
        <f t="shared" si="5"/>
        <v>西側_x000D_
東側中央側1.5m塗替</v>
      </c>
    </row>
    <row r="52" spans="1:15" ht="39.6">
      <c r="A52" s="215">
        <f t="shared" ca="1" si="1"/>
        <v>21</v>
      </c>
      <c r="B52" s="127" t="str">
        <f t="shared" ca="1" si="2"/>
        <v>〃</v>
      </c>
      <c r="C52" s="121" t="str">
        <f t="shared" ca="1" si="3"/>
        <v>〃</v>
      </c>
      <c r="D52" s="121" t="str">
        <f t="shared" ca="1" si="4"/>
        <v>〃</v>
      </c>
      <c r="E52" s="121" t="s">
        <v>187</v>
      </c>
      <c r="F52" s="121">
        <v>1</v>
      </c>
      <c r="G52" s="121"/>
      <c r="H52" s="121"/>
      <c r="I52" s="121"/>
      <c r="J52" s="121">
        <v>15</v>
      </c>
      <c r="K52" s="128" t="s">
        <v>408</v>
      </c>
      <c r="L52" s="127" t="s">
        <v>403</v>
      </c>
      <c r="M52" s="121" t="s">
        <v>191</v>
      </c>
      <c r="N52" s="121" t="s">
        <v>404</v>
      </c>
      <c r="O52" s="114" t="str">
        <f t="shared" si="5"/>
        <v>3m5縞横断歩道の東側各縞1mを削除して3m幅にする</v>
      </c>
    </row>
    <row r="53" spans="1:15" ht="52.8">
      <c r="A53" s="215">
        <f t="shared" ca="1" si="1"/>
        <v>22</v>
      </c>
      <c r="B53" s="127" t="str">
        <f t="shared" ca="1" si="2"/>
        <v>第20-28-0480</v>
      </c>
      <c r="C53" s="121" t="str">
        <f t="shared" ca="1" si="3"/>
        <v>〃</v>
      </c>
      <c r="D53" s="121" t="str">
        <f t="shared" ca="1" si="4"/>
        <v>廿日市市上平良1,479番地1先交差点</v>
      </c>
      <c r="E53" s="121" t="s">
        <v>198</v>
      </c>
      <c r="F53" s="121">
        <v>4</v>
      </c>
      <c r="G53" s="121"/>
      <c r="H53" s="121"/>
      <c r="I53" s="121">
        <v>36</v>
      </c>
      <c r="J53" s="121"/>
      <c r="K53" s="128" t="s">
        <v>411</v>
      </c>
      <c r="L53" s="127" t="s">
        <v>409</v>
      </c>
      <c r="M53" s="121" t="s">
        <v>191</v>
      </c>
      <c r="N53" s="121" t="s">
        <v>410</v>
      </c>
      <c r="O53" s="114" t="str">
        <f t="shared" si="5"/>
        <v>30m_x000D_
50m_x000D_
北側30m_x000D_
北側50m</v>
      </c>
    </row>
    <row r="54" spans="1:15" ht="26.4">
      <c r="A54" s="215">
        <f t="shared" ca="1" si="1"/>
        <v>22</v>
      </c>
      <c r="B54" s="127" t="str">
        <f t="shared" ca="1" si="2"/>
        <v>〃</v>
      </c>
      <c r="C54" s="121" t="str">
        <f t="shared" ca="1" si="3"/>
        <v>〃</v>
      </c>
      <c r="D54" s="121" t="str">
        <f t="shared" ca="1" si="4"/>
        <v>〃</v>
      </c>
      <c r="E54" s="121" t="s">
        <v>200</v>
      </c>
      <c r="F54" s="121">
        <v>1</v>
      </c>
      <c r="G54" s="121">
        <v>6.2</v>
      </c>
      <c r="H54" s="121"/>
      <c r="I54" s="121"/>
      <c r="J54" s="121"/>
      <c r="K54" s="128" t="s">
        <v>412</v>
      </c>
      <c r="L54" s="127" t="s">
        <v>409</v>
      </c>
      <c r="M54" s="121" t="s">
        <v>191</v>
      </c>
      <c r="N54" s="121" t="s">
        <v>410</v>
      </c>
      <c r="O54" s="114" t="str">
        <f t="shared" si="5"/>
        <v>北側6.2m</v>
      </c>
    </row>
    <row r="55" spans="1:15" ht="26.4">
      <c r="A55" s="215">
        <f t="shared" ca="1" si="1"/>
        <v>23</v>
      </c>
      <c r="B55" s="127" t="str">
        <f t="shared" ca="1" si="2"/>
        <v>第20-28-0367</v>
      </c>
      <c r="C55" s="121" t="str">
        <f t="shared" ca="1" si="3"/>
        <v>〃</v>
      </c>
      <c r="D55" s="121" t="str">
        <f t="shared" ca="1" si="4"/>
        <v>廿日市市上平良20番地30先交差点</v>
      </c>
      <c r="E55" s="121" t="s">
        <v>171</v>
      </c>
      <c r="F55" s="121">
        <v>1</v>
      </c>
      <c r="G55" s="121">
        <v>12</v>
      </c>
      <c r="H55" s="121"/>
      <c r="I55" s="121"/>
      <c r="J55" s="121"/>
      <c r="K55" s="128" t="s">
        <v>415</v>
      </c>
      <c r="L55" s="127" t="s">
        <v>413</v>
      </c>
      <c r="M55" s="121" t="s">
        <v>191</v>
      </c>
      <c r="N55" s="121" t="s">
        <v>414</v>
      </c>
      <c r="O55" s="114" t="str">
        <f t="shared" si="5"/>
        <v>3m4縞西側から1,3,4,6縞目を施工</v>
      </c>
    </row>
    <row r="56" spans="1:15" ht="26.4">
      <c r="A56" s="215">
        <f t="shared" ca="1" si="1"/>
        <v>23</v>
      </c>
      <c r="B56" s="127" t="str">
        <f t="shared" ca="1" si="2"/>
        <v>〃</v>
      </c>
      <c r="C56" s="121" t="str">
        <f t="shared" ca="1" si="3"/>
        <v>〃</v>
      </c>
      <c r="D56" s="121" t="str">
        <f t="shared" ca="1" si="4"/>
        <v>〃</v>
      </c>
      <c r="E56" s="121" t="s">
        <v>200</v>
      </c>
      <c r="F56" s="121">
        <v>1</v>
      </c>
      <c r="G56" s="121">
        <v>2.6</v>
      </c>
      <c r="H56" s="121"/>
      <c r="I56" s="121"/>
      <c r="J56" s="121"/>
      <c r="K56" s="128" t="s">
        <v>416</v>
      </c>
      <c r="L56" s="127" t="s">
        <v>413</v>
      </c>
      <c r="M56" s="121" t="s">
        <v>191</v>
      </c>
      <c r="N56" s="121" t="s">
        <v>414</v>
      </c>
      <c r="O56" s="114" t="str">
        <f t="shared" si="5"/>
        <v>南側</v>
      </c>
    </row>
    <row r="57" spans="1:15" ht="145.19999999999999">
      <c r="A57" s="215">
        <f t="shared" ca="1" si="1"/>
        <v>24</v>
      </c>
      <c r="B57" s="127" t="str">
        <f t="shared" ca="1" si="2"/>
        <v>第20-28-0246</v>
      </c>
      <c r="C57" s="121" t="str">
        <f t="shared" ca="1" si="3"/>
        <v>〃</v>
      </c>
      <c r="D57" s="121" t="str">
        <f t="shared" ca="1" si="4"/>
        <v>廿日市市平良1丁目14番19号先（平良大橋東詰交差点）</v>
      </c>
      <c r="E57" s="121" t="s">
        <v>171</v>
      </c>
      <c r="F57" s="121">
        <v>4</v>
      </c>
      <c r="G57" s="121">
        <v>218.9</v>
      </c>
      <c r="H57" s="121"/>
      <c r="I57" s="121"/>
      <c r="J57" s="121"/>
      <c r="K57" s="128" t="s">
        <v>419</v>
      </c>
      <c r="L57" s="127" t="s">
        <v>417</v>
      </c>
      <c r="M57" s="121" t="s">
        <v>191</v>
      </c>
      <c r="N57" s="121" t="s">
        <v>418</v>
      </c>
      <c r="O57" s="114" t="str">
        <f t="shared" si="5"/>
        <v>南西側
 4.5m18縞南東側から3縞目以外施工_x000D_
東側 4.m8縞南西側から1縞目以外施工 停止線側0.9mは施工せず4m幅にする_x000D_
西側 5.3m9縞北東側から1縞目以外施工_x000D_
北東側 3.8m18縞西側から8縞目以外施工</v>
      </c>
    </row>
    <row r="58" spans="1:15" ht="52.8">
      <c r="A58" s="215">
        <f t="shared" ca="1" si="1"/>
        <v>24</v>
      </c>
      <c r="B58" s="127" t="str">
        <f t="shared" ca="1" si="2"/>
        <v>〃</v>
      </c>
      <c r="C58" s="121" t="str">
        <f t="shared" ca="1" si="3"/>
        <v>〃</v>
      </c>
      <c r="D58" s="121" t="str">
        <f t="shared" ca="1" si="4"/>
        <v>〃</v>
      </c>
      <c r="E58" s="121" t="s">
        <v>200</v>
      </c>
      <c r="F58" s="121">
        <v>3</v>
      </c>
      <c r="G58" s="121">
        <v>9.4</v>
      </c>
      <c r="H58" s="121"/>
      <c r="I58" s="121"/>
      <c r="J58" s="121"/>
      <c r="K58" s="128" t="s">
        <v>420</v>
      </c>
      <c r="L58" s="127" t="s">
        <v>417</v>
      </c>
      <c r="M58" s="121" t="s">
        <v>191</v>
      </c>
      <c r="N58" s="121" t="s">
        <v>418</v>
      </c>
      <c r="O58" s="114" t="str">
        <f t="shared" si="5"/>
        <v>西側 3.1m_x000D_
南西側 第1車線3.5m施工_x000D_
東側 2.8m</v>
      </c>
    </row>
    <row r="59" spans="1:15" ht="26.4">
      <c r="A59" s="215">
        <f t="shared" ca="1" si="1"/>
        <v>25</v>
      </c>
      <c r="B59" s="127" t="str">
        <f t="shared" ca="1" si="2"/>
        <v>第20-28-0272</v>
      </c>
      <c r="C59" s="121" t="str">
        <f t="shared" ca="1" si="3"/>
        <v>〃</v>
      </c>
      <c r="D59" s="121" t="str">
        <f t="shared" ca="1" si="4"/>
        <v>廿日市市平良1丁目15番6号先交差点</v>
      </c>
      <c r="E59" s="121" t="s">
        <v>200</v>
      </c>
      <c r="F59" s="121">
        <v>1</v>
      </c>
      <c r="G59" s="121">
        <v>1.5</v>
      </c>
      <c r="H59" s="121"/>
      <c r="I59" s="121"/>
      <c r="J59" s="121"/>
      <c r="K59" s="128" t="s">
        <v>423</v>
      </c>
      <c r="L59" s="127" t="s">
        <v>421</v>
      </c>
      <c r="M59" s="121" t="s">
        <v>191</v>
      </c>
      <c r="N59" s="121" t="s">
        <v>422</v>
      </c>
      <c r="O59" s="114" t="str">
        <f t="shared" si="5"/>
        <v>西側1.5m</v>
      </c>
    </row>
    <row r="60" spans="1:15" ht="39.6">
      <c r="A60" s="215">
        <f t="shared" ca="1" si="1"/>
        <v>26</v>
      </c>
      <c r="B60" s="127" t="str">
        <f t="shared" ca="1" si="2"/>
        <v>第20-28-0247</v>
      </c>
      <c r="C60" s="121" t="str">
        <f t="shared" ca="1" si="3"/>
        <v>〃</v>
      </c>
      <c r="D60" s="121" t="str">
        <f t="shared" ca="1" si="4"/>
        <v>廿日市市平良1丁目17番18号先（平良保育園（西）交差点）</v>
      </c>
      <c r="E60" s="121" t="s">
        <v>171</v>
      </c>
      <c r="F60" s="121">
        <v>1</v>
      </c>
      <c r="G60" s="121">
        <v>40</v>
      </c>
      <c r="H60" s="121"/>
      <c r="I60" s="121"/>
      <c r="J60" s="121"/>
      <c r="K60" s="128" t="s">
        <v>426</v>
      </c>
      <c r="L60" s="127" t="s">
        <v>424</v>
      </c>
      <c r="M60" s="121" t="s">
        <v>191</v>
      </c>
      <c r="N60" s="121" t="s">
        <v>425</v>
      </c>
      <c r="O60" s="114" t="str">
        <f t="shared" si="5"/>
        <v>4m10縞西側から4,5,6､7,10,11,12,13,14,15縞目施工</v>
      </c>
    </row>
    <row r="61" spans="1:15" ht="26.4">
      <c r="A61" s="215">
        <f t="shared" ca="1" si="1"/>
        <v>26</v>
      </c>
      <c r="B61" s="127" t="str">
        <f t="shared" ca="1" si="2"/>
        <v>〃</v>
      </c>
      <c r="C61" s="121" t="str">
        <f t="shared" ca="1" si="3"/>
        <v>〃</v>
      </c>
      <c r="D61" s="121" t="str">
        <f t="shared" ca="1" si="4"/>
        <v>〃</v>
      </c>
      <c r="E61" s="121" t="s">
        <v>200</v>
      </c>
      <c r="F61" s="121">
        <v>1</v>
      </c>
      <c r="G61" s="121">
        <v>3.2</v>
      </c>
      <c r="H61" s="121"/>
      <c r="I61" s="121"/>
      <c r="J61" s="121"/>
      <c r="K61" s="128" t="s">
        <v>427</v>
      </c>
      <c r="L61" s="127" t="s">
        <v>424</v>
      </c>
      <c r="M61" s="121" t="s">
        <v>191</v>
      </c>
      <c r="N61" s="121" t="s">
        <v>425</v>
      </c>
      <c r="O61" s="114" t="str">
        <f t="shared" si="5"/>
        <v>南西側 第2車線3.2m施工</v>
      </c>
    </row>
    <row r="62" spans="1:15" ht="39.6">
      <c r="A62" s="215">
        <f t="shared" ca="1" si="1"/>
        <v>27</v>
      </c>
      <c r="B62" s="127" t="str">
        <f t="shared" ca="1" si="2"/>
        <v>第12-28-0253</v>
      </c>
      <c r="C62" s="121" t="str">
        <f t="shared" ca="1" si="3"/>
        <v>〃</v>
      </c>
      <c r="D62" s="121" t="str">
        <f t="shared" ca="1" si="4"/>
        <v>廿日市市平良1丁目17番18号先交差点</v>
      </c>
      <c r="E62" s="121" t="s">
        <v>218</v>
      </c>
      <c r="F62" s="121">
        <v>3</v>
      </c>
      <c r="G62" s="121"/>
      <c r="H62" s="121"/>
      <c r="I62" s="121">
        <v>39</v>
      </c>
      <c r="J62" s="121"/>
      <c r="K62" s="128" t="s">
        <v>430</v>
      </c>
      <c r="L62" s="127" t="s">
        <v>428</v>
      </c>
      <c r="M62" s="121" t="s">
        <v>191</v>
      </c>
      <c r="N62" s="121" t="s">
        <v>429</v>
      </c>
      <c r="O62" s="114" t="str">
        <f t="shared" si="5"/>
        <v>西側_x000D_
北側_x000D_
東側</v>
      </c>
    </row>
    <row r="63" spans="1:15" ht="26.4">
      <c r="A63" s="215">
        <f t="shared" ca="1" si="1"/>
        <v>27</v>
      </c>
      <c r="B63" s="127" t="str">
        <f t="shared" ca="1" si="2"/>
        <v>〃</v>
      </c>
      <c r="C63" s="121" t="str">
        <f t="shared" ca="1" si="3"/>
        <v>〃</v>
      </c>
      <c r="D63" s="121" t="str">
        <f t="shared" ca="1" si="4"/>
        <v>〃</v>
      </c>
      <c r="E63" s="121" t="s">
        <v>200</v>
      </c>
      <c r="F63" s="121">
        <v>1</v>
      </c>
      <c r="G63" s="121"/>
      <c r="H63" s="121">
        <v>1.6</v>
      </c>
      <c r="I63" s="121"/>
      <c r="J63" s="121"/>
      <c r="K63" s="128" t="s">
        <v>431</v>
      </c>
      <c r="L63" s="127" t="s">
        <v>428</v>
      </c>
      <c r="M63" s="121" t="s">
        <v>191</v>
      </c>
      <c r="N63" s="121" t="s">
        <v>429</v>
      </c>
      <c r="O63" s="114" t="str">
        <f t="shared" si="5"/>
        <v>北側1.6m</v>
      </c>
    </row>
    <row r="64" spans="1:15" ht="105.6">
      <c r="A64" s="215">
        <f t="shared" ca="1" si="1"/>
        <v>28</v>
      </c>
      <c r="B64" s="127" t="str">
        <f t="shared" ca="1" si="2"/>
        <v>第20-28-0292</v>
      </c>
      <c r="C64" s="121" t="str">
        <f t="shared" ca="1" si="3"/>
        <v>〃</v>
      </c>
      <c r="D64" s="121" t="str">
        <f t="shared" ca="1" si="4"/>
        <v>廿日市市平良2丁目12番12号先（平良大橋西交差点）</v>
      </c>
      <c r="E64" s="121" t="s">
        <v>171</v>
      </c>
      <c r="F64" s="121">
        <v>3</v>
      </c>
      <c r="G64" s="121">
        <v>69.8</v>
      </c>
      <c r="H64" s="121"/>
      <c r="I64" s="121"/>
      <c r="J64" s="121"/>
      <c r="K64" s="128" t="s">
        <v>434</v>
      </c>
      <c r="L64" s="127" t="s">
        <v>432</v>
      </c>
      <c r="M64" s="121" t="s">
        <v>191</v>
      </c>
      <c r="N64" s="121" t="s">
        <v>433</v>
      </c>
      <c r="O64" s="114" t="str">
        <f t="shared" si="5"/>
        <v>南西側 3.8m10縞南東側から5,6,7,9,10,11,12,13,14,15縞目施工_x000D_
北西側 3m5縞両端以外施工_x000D_
南東側 2.8m6縞南西側から2,3,4,5,6,7縞目施工</v>
      </c>
    </row>
    <row r="65" spans="1:15" ht="52.8">
      <c r="A65" s="215">
        <f t="shared" ca="1" si="1"/>
        <v>28</v>
      </c>
      <c r="B65" s="127" t="str">
        <f t="shared" ca="1" si="2"/>
        <v>〃</v>
      </c>
      <c r="C65" s="121" t="str">
        <f t="shared" ca="1" si="3"/>
        <v>〃</v>
      </c>
      <c r="D65" s="121" t="str">
        <f t="shared" ca="1" si="4"/>
        <v>〃</v>
      </c>
      <c r="E65" s="121" t="s">
        <v>200</v>
      </c>
      <c r="F65" s="121">
        <v>3</v>
      </c>
      <c r="G65" s="121">
        <v>14.2</v>
      </c>
      <c r="H65" s="121"/>
      <c r="I65" s="121"/>
      <c r="J65" s="121"/>
      <c r="K65" s="128" t="s">
        <v>435</v>
      </c>
      <c r="L65" s="127" t="s">
        <v>432</v>
      </c>
      <c r="M65" s="121" t="s">
        <v>191</v>
      </c>
      <c r="N65" s="121" t="s">
        <v>433</v>
      </c>
      <c r="O65" s="114" t="str">
        <f t="shared" si="5"/>
        <v>南西側 第2,3車線5m_x000D_
北西側 3m_x000D_
北東側 第1､2車線6.2m施工</v>
      </c>
    </row>
    <row r="66" spans="1:15" ht="26.4">
      <c r="A66" s="215">
        <f t="shared" ca="1" si="1"/>
        <v>29</v>
      </c>
      <c r="B66" s="127" t="str">
        <f t="shared" ca="1" si="2"/>
        <v>第20-28-0293</v>
      </c>
      <c r="C66" s="121" t="str">
        <f t="shared" ca="1" si="3"/>
        <v>〃</v>
      </c>
      <c r="D66" s="121" t="str">
        <f t="shared" ca="1" si="4"/>
        <v>廿日市市平良2丁目12番21号先交差点</v>
      </c>
      <c r="E66" s="121" t="s">
        <v>200</v>
      </c>
      <c r="F66" s="121">
        <v>1</v>
      </c>
      <c r="G66" s="121">
        <v>2</v>
      </c>
      <c r="H66" s="121"/>
      <c r="I66" s="121"/>
      <c r="J66" s="121"/>
      <c r="K66" s="128" t="s">
        <v>438</v>
      </c>
      <c r="L66" s="127" t="s">
        <v>436</v>
      </c>
      <c r="M66" s="121" t="s">
        <v>191</v>
      </c>
      <c r="N66" s="121" t="s">
        <v>437</v>
      </c>
      <c r="O66" s="114" t="str">
        <f t="shared" si="5"/>
        <v>2m</v>
      </c>
    </row>
    <row r="67" spans="1:15" ht="132">
      <c r="A67" s="215">
        <f t="shared" ca="1" si="1"/>
        <v>30</v>
      </c>
      <c r="B67" s="127" t="str">
        <f t="shared" ca="1" si="2"/>
        <v>第20-28-0248</v>
      </c>
      <c r="C67" s="121" t="str">
        <f t="shared" ca="1" si="3"/>
        <v>〃</v>
      </c>
      <c r="D67" s="121" t="str">
        <f t="shared" ca="1" si="4"/>
        <v>廿日市市平良山手2番19号先（平良山手交差点）</v>
      </c>
      <c r="E67" s="121" t="s">
        <v>171</v>
      </c>
      <c r="F67" s="121">
        <v>4</v>
      </c>
      <c r="G67" s="121">
        <v>185.5</v>
      </c>
      <c r="H67" s="121"/>
      <c r="I67" s="121"/>
      <c r="J67" s="121"/>
      <c r="K67" s="128" t="s">
        <v>441</v>
      </c>
      <c r="L67" s="127" t="s">
        <v>439</v>
      </c>
      <c r="M67" s="121" t="s">
        <v>191</v>
      </c>
      <c r="N67" s="121" t="s">
        <v>440</v>
      </c>
      <c r="O67" s="114" t="str">
        <f t="shared" si="5"/>
        <v>北東側 4m19縞中央分離帯の2縞を除く_x000D_
南東側 3.5m6縞南西側から1､2,3,4,7,8縞目施工_x000D_
北西側 3.5m7縞南西側から1,2,3,4,6,7,9縞目施工_x000D_
南西側 4m16縞南東側から6,7,8縞目以外施工</v>
      </c>
    </row>
    <row r="68" spans="1:15" ht="39.6">
      <c r="A68" s="215">
        <f t="shared" ca="1" si="1"/>
        <v>30</v>
      </c>
      <c r="B68" s="127" t="str">
        <f t="shared" ca="1" si="2"/>
        <v>〃</v>
      </c>
      <c r="C68" s="121" t="str">
        <f t="shared" ca="1" si="3"/>
        <v>〃</v>
      </c>
      <c r="D68" s="121" t="str">
        <f t="shared" ca="1" si="4"/>
        <v>〃</v>
      </c>
      <c r="E68" s="121" t="s">
        <v>200</v>
      </c>
      <c r="F68" s="121">
        <v>3</v>
      </c>
      <c r="G68" s="121">
        <v>22.700000000000003</v>
      </c>
      <c r="H68" s="121"/>
      <c r="I68" s="121"/>
      <c r="J68" s="121"/>
      <c r="K68" s="128" t="s">
        <v>442</v>
      </c>
      <c r="L68" s="127" t="s">
        <v>439</v>
      </c>
      <c r="M68" s="121" t="s">
        <v>191</v>
      </c>
      <c r="N68" s="121" t="s">
        <v>440</v>
      </c>
      <c r="O68" s="114" t="str">
        <f t="shared" si="5"/>
        <v>北東側9.9m_x000D_
南東側3m_x000D_
南西側9.8m</v>
      </c>
    </row>
    <row r="69" spans="1:15" ht="132">
      <c r="A69" s="215">
        <f t="shared" ca="1" si="1"/>
        <v>31</v>
      </c>
      <c r="B69" s="127" t="str">
        <f t="shared" ca="1" si="2"/>
        <v>第20-28-0234</v>
      </c>
      <c r="C69" s="121" t="str">
        <f t="shared" ca="1" si="3"/>
        <v>〃</v>
      </c>
      <c r="D69" s="121" t="str">
        <f t="shared" ca="1" si="4"/>
        <v>廿日市市木材港北1番22号先交差点</v>
      </c>
      <c r="E69" s="121" t="s">
        <v>171</v>
      </c>
      <c r="F69" s="121">
        <v>4</v>
      </c>
      <c r="G69" s="121">
        <v>88</v>
      </c>
      <c r="H69" s="121"/>
      <c r="I69" s="121"/>
      <c r="J69" s="121"/>
      <c r="K69" s="128" t="s">
        <v>445</v>
      </c>
      <c r="L69" s="127" t="s">
        <v>443</v>
      </c>
      <c r="M69" s="121" t="s">
        <v>191</v>
      </c>
      <c r="N69" s="121" t="s">
        <v>444</v>
      </c>
      <c r="O69" s="114" t="str">
        <f t="shared" si="5"/>
        <v>①東側 3m8縞南側から2,3,4,5,6､7､8､9縞目施工_x000D_
②西側 3m4縞北側から2,4,5,6縞目施工_x000D_
③南側 4m6縞西側から2,5,6,9,10､11縞目_x000D_
④北側 4m7縞西側から2,4,5,6,12､13､14縞目施工</v>
      </c>
    </row>
    <row r="70" spans="1:15" ht="52.8">
      <c r="A70" s="215">
        <f t="shared" ca="1" si="1"/>
        <v>31</v>
      </c>
      <c r="B70" s="127" t="str">
        <f t="shared" ca="1" si="2"/>
        <v>〃</v>
      </c>
      <c r="C70" s="121" t="str">
        <f t="shared" ca="1" si="3"/>
        <v>〃</v>
      </c>
      <c r="D70" s="121" t="str">
        <f t="shared" ca="1" si="4"/>
        <v>〃</v>
      </c>
      <c r="E70" s="121" t="s">
        <v>198</v>
      </c>
      <c r="F70" s="121">
        <v>4</v>
      </c>
      <c r="G70" s="121"/>
      <c r="H70" s="121"/>
      <c r="I70" s="121">
        <v>36</v>
      </c>
      <c r="J70" s="121"/>
      <c r="K70" s="128" t="s">
        <v>446</v>
      </c>
      <c r="L70" s="127" t="s">
        <v>443</v>
      </c>
      <c r="M70" s="121" t="s">
        <v>191</v>
      </c>
      <c r="N70" s="121" t="s">
        <v>444</v>
      </c>
      <c r="O70" s="114" t="str">
        <f t="shared" si="5"/>
        <v>西側30m_x000D_
西側50m_x000D_
北側30m_x000D_
北側30m</v>
      </c>
    </row>
    <row r="71" spans="1:15" ht="26.4">
      <c r="A71" s="215">
        <f t="shared" ref="A71:A82" ca="1" si="6">IF(D70="","",IF(D71="〃",A70,A70+1))</f>
        <v>31</v>
      </c>
      <c r="B71" s="127" t="str">
        <f t="shared" ref="B71:B81" ca="1" si="7">IF(OFFSET(L71,-1,)=L71,"〃",L71)</f>
        <v>〃</v>
      </c>
      <c r="C71" s="121" t="str">
        <f t="shared" ref="C71:C81" ca="1" si="8">IF(OFFSET(M71,-1,)=M71,"〃",M71)</f>
        <v>〃</v>
      </c>
      <c r="D71" s="121" t="str">
        <f t="shared" ref="D71:D81" ca="1" si="9">IF(OFFSET(N71,-1,)=N71,"〃",N71)</f>
        <v>〃</v>
      </c>
      <c r="E71" s="121" t="s">
        <v>200</v>
      </c>
      <c r="F71" s="121">
        <v>1</v>
      </c>
      <c r="G71" s="121">
        <v>1.3</v>
      </c>
      <c r="H71" s="121"/>
      <c r="I71" s="121"/>
      <c r="J71" s="121"/>
      <c r="K71" s="128" t="s">
        <v>447</v>
      </c>
      <c r="L71" s="127" t="s">
        <v>443</v>
      </c>
      <c r="M71" s="121" t="s">
        <v>191</v>
      </c>
      <c r="N71" s="121" t="s">
        <v>444</v>
      </c>
      <c r="O71" s="114" t="str">
        <f t="shared" ref="O71:O81" si="10">ASC(K71)</f>
        <v>①東側 北側1.3m施工</v>
      </c>
    </row>
    <row r="72" spans="1:15" ht="39.6">
      <c r="A72" s="215">
        <f t="shared" ca="1" si="6"/>
        <v>32</v>
      </c>
      <c r="B72" s="127" t="str">
        <f t="shared" ca="1" si="7"/>
        <v>第12-28-0234</v>
      </c>
      <c r="C72" s="121" t="str">
        <f t="shared" ca="1" si="8"/>
        <v>〃</v>
      </c>
      <c r="D72" s="121" t="str">
        <f t="shared" ca="1" si="9"/>
        <v>廿日市市木材港北4番60号先交差点</v>
      </c>
      <c r="E72" s="121" t="s">
        <v>218</v>
      </c>
      <c r="F72" s="121">
        <v>2</v>
      </c>
      <c r="G72" s="121"/>
      <c r="H72" s="121"/>
      <c r="I72" s="121">
        <v>23</v>
      </c>
      <c r="J72" s="121"/>
      <c r="K72" s="128" t="s">
        <v>450</v>
      </c>
      <c r="L72" s="127" t="s">
        <v>448</v>
      </c>
      <c r="M72" s="121" t="s">
        <v>191</v>
      </c>
      <c r="N72" s="121" t="s">
        <v>449</v>
      </c>
      <c r="O72" s="114" t="str">
        <f t="shared" si="10"/>
        <v>北側 止まれ施工_x000D_
南側 薄い部分止まれ施工</v>
      </c>
    </row>
    <row r="73" spans="1:15" ht="26.4">
      <c r="A73" s="215">
        <f t="shared" ca="1" si="6"/>
        <v>32</v>
      </c>
      <c r="B73" s="127" t="str">
        <f t="shared" ca="1" si="7"/>
        <v>〃</v>
      </c>
      <c r="C73" s="121" t="str">
        <f t="shared" ca="1" si="8"/>
        <v>〃</v>
      </c>
      <c r="D73" s="121" t="str">
        <f t="shared" ca="1" si="9"/>
        <v>〃</v>
      </c>
      <c r="E73" s="121" t="s">
        <v>200</v>
      </c>
      <c r="F73" s="121">
        <v>2</v>
      </c>
      <c r="G73" s="121"/>
      <c r="H73" s="121">
        <v>14.5</v>
      </c>
      <c r="I73" s="121"/>
      <c r="J73" s="121"/>
      <c r="K73" s="128" t="s">
        <v>451</v>
      </c>
      <c r="L73" s="127" t="s">
        <v>448</v>
      </c>
      <c r="M73" s="121" t="s">
        <v>191</v>
      </c>
      <c r="N73" s="121" t="s">
        <v>449</v>
      </c>
      <c r="O73" s="114" t="str">
        <f t="shared" si="10"/>
        <v>北側 7m施工_x000D_
南側 7.5m施工</v>
      </c>
    </row>
    <row r="74" spans="1:15" ht="39.6">
      <c r="A74" s="215">
        <f t="shared" ca="1" si="6"/>
        <v>33</v>
      </c>
      <c r="B74" s="127" t="str">
        <f t="shared" ca="1" si="7"/>
        <v>第20-28-0190</v>
      </c>
      <c r="C74" s="121" t="str">
        <f t="shared" ca="1" si="8"/>
        <v>臨港道路</v>
      </c>
      <c r="D74" s="121" t="str">
        <f t="shared" ca="1" si="9"/>
        <v>廿日市市木材港北7番12号先（木材港北交差点）</v>
      </c>
      <c r="E74" s="121" t="s">
        <v>171</v>
      </c>
      <c r="F74" s="121">
        <v>1</v>
      </c>
      <c r="G74" s="121">
        <v>44</v>
      </c>
      <c r="H74" s="121"/>
      <c r="I74" s="121"/>
      <c r="J74" s="121"/>
      <c r="K74" s="128" t="s">
        <v>455</v>
      </c>
      <c r="L74" s="127" t="s">
        <v>452</v>
      </c>
      <c r="M74" s="121" t="s">
        <v>453</v>
      </c>
      <c r="N74" s="121" t="s">
        <v>454</v>
      </c>
      <c r="O74" s="114" t="str">
        <f t="shared" si="10"/>
        <v>北側 4m11縞西側から1,2,4,5,6､7､8､14､15､16縞目</v>
      </c>
    </row>
    <row r="75" spans="1:15" ht="26.4">
      <c r="A75" s="215">
        <f t="shared" ca="1" si="6"/>
        <v>33</v>
      </c>
      <c r="B75" s="127" t="str">
        <f t="shared" ca="1" si="7"/>
        <v>〃</v>
      </c>
      <c r="C75" s="121" t="str">
        <f t="shared" ca="1" si="8"/>
        <v>〃</v>
      </c>
      <c r="D75" s="121" t="str">
        <f t="shared" ca="1" si="9"/>
        <v>〃</v>
      </c>
      <c r="E75" s="121" t="s">
        <v>200</v>
      </c>
      <c r="F75" s="121">
        <v>1</v>
      </c>
      <c r="G75" s="121">
        <v>3.2</v>
      </c>
      <c r="H75" s="121"/>
      <c r="I75" s="121"/>
      <c r="J75" s="121"/>
      <c r="K75" s="128" t="s">
        <v>456</v>
      </c>
      <c r="L75" s="127" t="s">
        <v>452</v>
      </c>
      <c r="M75" s="121" t="s">
        <v>453</v>
      </c>
      <c r="N75" s="121" t="s">
        <v>454</v>
      </c>
      <c r="O75" s="114" t="str">
        <f t="shared" si="10"/>
        <v>北側 薄い部分3.2m施工</v>
      </c>
    </row>
    <row r="76" spans="1:15" ht="26.4">
      <c r="A76" s="215">
        <f t="shared" ca="1" si="6"/>
        <v>34</v>
      </c>
      <c r="B76" s="127" t="str">
        <f t="shared" ca="1" si="7"/>
        <v>第20-28-0233</v>
      </c>
      <c r="C76" s="121" t="str">
        <f t="shared" ca="1" si="8"/>
        <v>市道</v>
      </c>
      <c r="D76" s="121" t="str">
        <f t="shared" ca="1" si="9"/>
        <v>廿日市市木材港北9番37号先（木材港北9番交差点）</v>
      </c>
      <c r="E76" s="121" t="s">
        <v>171</v>
      </c>
      <c r="F76" s="121">
        <v>1</v>
      </c>
      <c r="G76" s="121">
        <v>24</v>
      </c>
      <c r="H76" s="121"/>
      <c r="I76" s="121"/>
      <c r="J76" s="121"/>
      <c r="K76" s="128" t="s">
        <v>459</v>
      </c>
      <c r="L76" s="127" t="s">
        <v>457</v>
      </c>
      <c r="M76" s="121" t="s">
        <v>191</v>
      </c>
      <c r="N76" s="121" t="s">
        <v>458</v>
      </c>
      <c r="O76" s="114" t="str">
        <f t="shared" si="10"/>
        <v>北側 3m8縞東側から5縞目以外施工</v>
      </c>
    </row>
    <row r="77" spans="1:15" ht="39.6">
      <c r="A77" s="215">
        <f t="shared" ca="1" si="6"/>
        <v>34</v>
      </c>
      <c r="B77" s="127" t="str">
        <f t="shared" ca="1" si="7"/>
        <v>〃</v>
      </c>
      <c r="C77" s="121" t="str">
        <f t="shared" ca="1" si="8"/>
        <v>臨港道路</v>
      </c>
      <c r="D77" s="121" t="str">
        <f t="shared" ca="1" si="9"/>
        <v>〃</v>
      </c>
      <c r="E77" s="121" t="s">
        <v>171</v>
      </c>
      <c r="F77" s="121">
        <v>2</v>
      </c>
      <c r="G77" s="121">
        <v>39</v>
      </c>
      <c r="H77" s="121"/>
      <c r="I77" s="121"/>
      <c r="J77" s="121"/>
      <c r="K77" s="128" t="s">
        <v>460</v>
      </c>
      <c r="L77" s="127" t="s">
        <v>457</v>
      </c>
      <c r="M77" s="121" t="s">
        <v>453</v>
      </c>
      <c r="N77" s="121" t="s">
        <v>458</v>
      </c>
      <c r="O77" s="114" t="str">
        <f t="shared" si="10"/>
        <v>東側4m3縞北側から2,4,5縞目_x000D_
南側 3m9縞全縞</v>
      </c>
    </row>
    <row r="78" spans="1:15" ht="26.4">
      <c r="A78" s="215">
        <f t="shared" ca="1" si="6"/>
        <v>34</v>
      </c>
      <c r="B78" s="127" t="str">
        <f t="shared" ca="1" si="7"/>
        <v>〃</v>
      </c>
      <c r="C78" s="121" t="str">
        <f t="shared" ca="1" si="8"/>
        <v>〃</v>
      </c>
      <c r="D78" s="121" t="str">
        <f t="shared" ca="1" si="9"/>
        <v>〃</v>
      </c>
      <c r="E78" s="121" t="s">
        <v>200</v>
      </c>
      <c r="F78" s="121">
        <v>1</v>
      </c>
      <c r="G78" s="121">
        <v>3.5</v>
      </c>
      <c r="H78" s="121"/>
      <c r="I78" s="121"/>
      <c r="J78" s="121"/>
      <c r="K78" s="128" t="s">
        <v>461</v>
      </c>
      <c r="L78" s="127" t="s">
        <v>457</v>
      </c>
      <c r="M78" s="121" t="s">
        <v>453</v>
      </c>
      <c r="N78" s="121" t="s">
        <v>458</v>
      </c>
      <c r="O78" s="114" t="str">
        <f t="shared" si="10"/>
        <v>南側 3.5m</v>
      </c>
    </row>
    <row r="79" spans="1:15" ht="26.4">
      <c r="A79" s="215">
        <f t="shared" ca="1" si="6"/>
        <v>34</v>
      </c>
      <c r="B79" s="127" t="str">
        <f t="shared" ca="1" si="7"/>
        <v>〃</v>
      </c>
      <c r="C79" s="121" t="str">
        <f t="shared" ca="1" si="8"/>
        <v>市道</v>
      </c>
      <c r="D79" s="121" t="str">
        <f t="shared" ca="1" si="9"/>
        <v>〃</v>
      </c>
      <c r="E79" s="121" t="s">
        <v>200</v>
      </c>
      <c r="F79" s="121">
        <v>1</v>
      </c>
      <c r="G79" s="121">
        <v>3.1</v>
      </c>
      <c r="H79" s="121"/>
      <c r="I79" s="121"/>
      <c r="J79" s="121"/>
      <c r="K79" s="128" t="s">
        <v>462</v>
      </c>
      <c r="L79" s="127" t="s">
        <v>457</v>
      </c>
      <c r="M79" s="121" t="s">
        <v>191</v>
      </c>
      <c r="N79" s="121" t="s">
        <v>458</v>
      </c>
      <c r="O79" s="114" t="str">
        <f t="shared" si="10"/>
        <v>北側 3.1m</v>
      </c>
    </row>
    <row r="80" spans="1:15" ht="26.4">
      <c r="A80" s="215">
        <f t="shared" ca="1" si="6"/>
        <v>35</v>
      </c>
      <c r="B80" s="127" t="str">
        <f t="shared" ca="1" si="7"/>
        <v>第20-28-0378</v>
      </c>
      <c r="C80" s="121" t="str">
        <f t="shared" ca="1" si="8"/>
        <v>〃</v>
      </c>
      <c r="D80" s="121" t="str">
        <f t="shared" ca="1" si="9"/>
        <v>廿日市市陽光台5丁目9番地南東角先交差点</v>
      </c>
      <c r="E80" s="121" t="s">
        <v>171</v>
      </c>
      <c r="F80" s="121">
        <v>1</v>
      </c>
      <c r="G80" s="121">
        <v>15</v>
      </c>
      <c r="H80" s="121"/>
      <c r="I80" s="121"/>
      <c r="J80" s="121"/>
      <c r="K80" s="128" t="s">
        <v>465</v>
      </c>
      <c r="L80" s="127" t="s">
        <v>463</v>
      </c>
      <c r="M80" s="121" t="s">
        <v>191</v>
      </c>
      <c r="N80" s="121" t="s">
        <v>464</v>
      </c>
      <c r="O80" s="114" t="str">
        <f t="shared" si="10"/>
        <v>3m5縞全縞塗替え</v>
      </c>
    </row>
    <row r="81" spans="1:15" ht="26.4">
      <c r="A81" s="215">
        <f t="shared" ca="1" si="6"/>
        <v>35</v>
      </c>
      <c r="B81" s="127" t="str">
        <f t="shared" ca="1" si="7"/>
        <v>〃</v>
      </c>
      <c r="C81" s="121" t="str">
        <f t="shared" ca="1" si="8"/>
        <v>〃</v>
      </c>
      <c r="D81" s="121" t="str">
        <f t="shared" ca="1" si="9"/>
        <v>〃</v>
      </c>
      <c r="E81" s="121" t="s">
        <v>198</v>
      </c>
      <c r="F81" s="121">
        <v>2</v>
      </c>
      <c r="G81" s="121"/>
      <c r="H81" s="121"/>
      <c r="I81" s="121">
        <v>18</v>
      </c>
      <c r="J81" s="121"/>
      <c r="K81" s="128" t="s">
        <v>466</v>
      </c>
      <c r="L81" s="127" t="s">
        <v>463</v>
      </c>
      <c r="M81" s="121" t="s">
        <v>191</v>
      </c>
      <c r="N81" s="121" t="s">
        <v>464</v>
      </c>
      <c r="O81" s="114" t="str">
        <f t="shared" si="10"/>
        <v>30m_x000D_
50m</v>
      </c>
    </row>
    <row r="82" spans="1:15" ht="27" thickBot="1">
      <c r="A82" s="215">
        <f t="shared" ca="1" si="6"/>
        <v>35</v>
      </c>
      <c r="B82" s="127" t="str">
        <f t="shared" ca="1" si="0"/>
        <v>〃</v>
      </c>
      <c r="C82" s="121" t="str">
        <f t="shared" ca="1" si="0"/>
        <v>〃</v>
      </c>
      <c r="D82" s="121" t="str">
        <f t="shared" ca="1" si="0"/>
        <v>〃</v>
      </c>
      <c r="E82" s="122" t="s">
        <v>200</v>
      </c>
      <c r="F82" s="122">
        <v>1</v>
      </c>
      <c r="G82" s="122">
        <v>2.2999999999999998</v>
      </c>
      <c r="H82" s="122"/>
      <c r="I82" s="122"/>
      <c r="J82" s="122"/>
      <c r="K82" s="129"/>
      <c r="L82" s="147" t="s">
        <v>463</v>
      </c>
      <c r="M82" s="122" t="s">
        <v>191</v>
      </c>
      <c r="N82" s="122" t="s">
        <v>464</v>
      </c>
      <c r="O82" s="114" t="str">
        <f>ASC(K82)</f>
        <v/>
      </c>
    </row>
    <row r="83" spans="1:15" ht="16.2">
      <c r="B83" s="295" t="str">
        <f>警察署名</f>
        <v>廿日市</v>
      </c>
      <c r="C83" s="296"/>
      <c r="D83" s="299" t="s">
        <v>76</v>
      </c>
      <c r="E83" s="148">
        <v>35</v>
      </c>
      <c r="F83" s="149"/>
      <c r="G83" s="150">
        <f>IF(ISERROR(FIND("図示", G3)), IF(ISERROR(FIND("削除", G3)), SUMPRODUCT((ISNUMBER(FIND("横断歩道　実線",$E5:$E82)))*(G5:G82&lt;&gt;""), $F5:$F82), 0), SUMIF(G5:G82,"&gt;0",$F5:$F82))</f>
        <v>45</v>
      </c>
      <c r="H83" s="150">
        <f>IF(ISERROR(FIND("図示", H3)), IF(ISERROR(FIND("削除", H3)), SUMPRODUCT((ISNUMBER(FIND("横断歩道　実線",$E5:$E82)))*(H5:H82&lt;&gt;""), $F5:$F82), 0), SUMIF(H5:H82,"&gt;0",$F5:$F82))</f>
        <v>0</v>
      </c>
      <c r="I83" s="150">
        <f>IF(ISERROR(FIND("図示", I3)), IF(ISERROR(FIND("削除", I3)), SUMPRODUCT((ISNUMBER(FIND("横断歩道　実線",$E5:$E82)))*(I5:I82&lt;&gt;""), $F5:$F82), 0), SUMIF(I5:I82,"&gt;0",$F5:$F82))</f>
        <v>43</v>
      </c>
      <c r="J83" s="150">
        <f>IF(ISERROR(FIND("図示", J3)), IF(ISERROR(FIND("削除", J3)), SUMPRODUCT((ISNUMBER(FIND("横断歩道　実線",$E5:$E82)))*(J5:J82&lt;&gt;""), $F5:$F82), 0), SUMIF(J5:J82,"&gt;0",$F5:$F82))</f>
        <v>0</v>
      </c>
      <c r="K83" s="130"/>
      <c r="L83" s="295"/>
      <c r="M83" s="296"/>
      <c r="N83" s="299"/>
    </row>
    <row r="84" spans="1:15" ht="16.8" thickBot="1">
      <c r="B84" s="297"/>
      <c r="C84" s="298"/>
      <c r="D84" s="300"/>
      <c r="E84" s="151"/>
      <c r="F84" s="152"/>
      <c r="G84" s="153">
        <f>SUM(G5:G82)</f>
        <v>1443.9</v>
      </c>
      <c r="H84" s="153">
        <f>SUM(H5:H82)</f>
        <v>23.299999999999997</v>
      </c>
      <c r="I84" s="153">
        <f>SUM(I5:I82)</f>
        <v>405</v>
      </c>
      <c r="J84" s="153">
        <f>SUM(J5:J82)</f>
        <v>148</v>
      </c>
      <c r="K84" s="131"/>
      <c r="L84" s="316"/>
      <c r="M84" s="317"/>
      <c r="N84" s="315"/>
    </row>
    <row r="85" spans="1:15" ht="16.2" hidden="1">
      <c r="B85" s="295" t="str">
        <f>警察署名</f>
        <v>廿日市</v>
      </c>
      <c r="C85" s="296"/>
      <c r="D85" s="299" t="s">
        <v>77</v>
      </c>
      <c r="E85" s="148">
        <f>場所表_廿日市_新規!新規合計+更新合計</f>
        <v>35</v>
      </c>
      <c r="F85" s="149"/>
      <c r="G85" s="150">
        <f t="shared" ref="G85:J86" si="11">G83</f>
        <v>45</v>
      </c>
      <c r="H85" s="150">
        <f t="shared" si="11"/>
        <v>0</v>
      </c>
      <c r="I85" s="150">
        <f t="shared" si="11"/>
        <v>43</v>
      </c>
      <c r="J85" s="150">
        <f t="shared" si="11"/>
        <v>0</v>
      </c>
      <c r="K85" s="130"/>
      <c r="L85" s="316"/>
      <c r="M85" s="317"/>
      <c r="N85" s="315"/>
    </row>
    <row r="86" spans="1:15" ht="16.8" hidden="1" thickBot="1">
      <c r="B86" s="297"/>
      <c r="C86" s="298"/>
      <c r="D86" s="300"/>
      <c r="E86" s="151"/>
      <c r="F86" s="152"/>
      <c r="G86" s="153">
        <f t="shared" si="11"/>
        <v>1443.9</v>
      </c>
      <c r="H86" s="153">
        <f t="shared" si="11"/>
        <v>23.299999999999997</v>
      </c>
      <c r="I86" s="153">
        <f t="shared" si="11"/>
        <v>405</v>
      </c>
      <c r="J86" s="153">
        <f t="shared" si="11"/>
        <v>148</v>
      </c>
      <c r="K86" s="131"/>
      <c r="L86" s="316"/>
      <c r="M86" s="317"/>
      <c r="N86" s="315"/>
    </row>
  </sheetData>
  <mergeCells count="19">
    <mergeCell ref="D83:D84"/>
    <mergeCell ref="L83:M84"/>
    <mergeCell ref="N83:N84"/>
    <mergeCell ref="B85:C86"/>
    <mergeCell ref="D85:D86"/>
    <mergeCell ref="L85:M86"/>
    <mergeCell ref="N85:N86"/>
    <mergeCell ref="B83:C84"/>
    <mergeCell ref="L1:N1"/>
    <mergeCell ref="B2:B4"/>
    <mergeCell ref="C2:C4"/>
    <mergeCell ref="D2:D4"/>
    <mergeCell ref="G2:K2"/>
    <mergeCell ref="L2:L4"/>
    <mergeCell ref="M2:M4"/>
    <mergeCell ref="N2:N4"/>
    <mergeCell ref="E3:E4"/>
    <mergeCell ref="F3:F4"/>
    <mergeCell ref="K3:K4"/>
  </mergeCells>
  <phoneticPr fontId="2"/>
  <conditionalFormatting sqref="A5:A82">
    <cfRule type="expression" dxfId="0" priority="1">
      <formula>(A5=OFFSET(A5,-1,0))</formula>
    </cfRule>
  </conditionalFormatting>
  <pageMargins left="0.75" right="0.75" top="1" bottom="1" header="0.51200000000000001" footer="0.51200000000000001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showZeros="0" view="pageBreakPreview" zoomScale="115" zoomScaleNormal="100" zoomScaleSheetLayoutView="115" workbookViewId="0">
      <selection activeCell="N17" sqref="N17"/>
    </sheetView>
  </sheetViews>
  <sheetFormatPr defaultColWidth="9" defaultRowHeight="13.2"/>
  <cols>
    <col min="1" max="1" width="11.6640625" style="1" customWidth="1"/>
    <col min="2" max="2" width="10.6640625" style="1" customWidth="1"/>
    <col min="3" max="4" width="9.6640625" style="1" customWidth="1"/>
    <col min="5" max="5" width="9" style="1"/>
    <col min="6" max="6" width="8.6640625" style="1" customWidth="1"/>
    <col min="7" max="7" width="8.44140625" style="1" customWidth="1"/>
    <col min="8" max="8" width="8.21875" style="1" customWidth="1"/>
    <col min="9" max="9" width="6.88671875" style="1" customWidth="1"/>
    <col min="10" max="10" width="9" style="1"/>
    <col min="11" max="11" width="13.88671875" style="1" bestFit="1" customWidth="1"/>
    <col min="12" max="16384" width="9" style="1"/>
  </cols>
  <sheetData>
    <row r="1" spans="1:16" ht="17.25" customHeight="1">
      <c r="A1" s="159"/>
      <c r="H1" s="169"/>
      <c r="I1" s="166" t="str">
        <f>表紙等_署用!H1</f>
        <v>№ 8-25</v>
      </c>
    </row>
    <row r="2" spans="1:16">
      <c r="A2" s="14" t="s">
        <v>0</v>
      </c>
      <c r="B2" s="14" t="s">
        <v>1</v>
      </c>
      <c r="C2" s="14" t="s">
        <v>2</v>
      </c>
      <c r="D2" s="14" t="s">
        <v>31</v>
      </c>
      <c r="E2" s="14" t="s">
        <v>3</v>
      </c>
      <c r="F2" s="14" t="s">
        <v>4</v>
      </c>
      <c r="G2" s="14" t="s">
        <v>140</v>
      </c>
      <c r="H2" s="245" t="str">
        <f xml:space="preserve"> 表紙等_署用!G2</f>
        <v>令和 8 年 7 月</v>
      </c>
      <c r="I2" s="246"/>
    </row>
    <row r="3" spans="1:16" ht="54" customHeight="1">
      <c r="A3" s="2"/>
      <c r="B3" s="2"/>
      <c r="C3" s="2"/>
      <c r="D3" s="2"/>
      <c r="E3" s="2"/>
      <c r="F3" s="2"/>
      <c r="G3" s="2"/>
      <c r="H3" s="224" t="s">
        <v>146</v>
      </c>
      <c r="I3" s="225"/>
    </row>
    <row r="4" spans="1:16">
      <c r="A4" s="3"/>
      <c r="B4" s="4"/>
      <c r="C4" s="4"/>
      <c r="D4" s="4"/>
      <c r="E4" s="4"/>
      <c r="F4" s="4"/>
      <c r="G4" s="4"/>
      <c r="H4" s="4"/>
      <c r="I4" s="5"/>
    </row>
    <row r="5" spans="1:16">
      <c r="A5" s="6"/>
      <c r="B5" s="7"/>
      <c r="C5" s="7"/>
      <c r="D5" s="7"/>
      <c r="E5" s="7"/>
      <c r="F5" s="7"/>
      <c r="G5" s="7"/>
      <c r="H5" s="7"/>
      <c r="I5" s="8"/>
      <c r="K5" s="4"/>
      <c r="L5" s="4"/>
      <c r="M5" s="4"/>
      <c r="N5" s="4"/>
      <c r="O5" s="4"/>
      <c r="P5" s="4"/>
    </row>
    <row r="6" spans="1:16">
      <c r="A6" s="6"/>
      <c r="B6" s="7"/>
      <c r="C6" s="7"/>
      <c r="D6" s="7"/>
      <c r="E6" s="7"/>
      <c r="F6" s="7"/>
      <c r="G6" s="7"/>
      <c r="H6" s="7"/>
      <c r="I6" s="8"/>
      <c r="K6" s="4"/>
      <c r="L6" s="4"/>
      <c r="M6" s="4"/>
      <c r="N6" s="4"/>
      <c r="O6" s="4"/>
      <c r="P6" s="4"/>
    </row>
    <row r="7" spans="1:16">
      <c r="A7" s="6"/>
      <c r="B7" s="7"/>
      <c r="C7" s="7"/>
      <c r="D7" s="7"/>
      <c r="E7" s="7"/>
      <c r="F7" s="7"/>
      <c r="G7" s="7"/>
      <c r="H7" s="7"/>
      <c r="I7" s="8"/>
      <c r="K7" s="4"/>
      <c r="L7" s="4"/>
      <c r="M7" s="4"/>
      <c r="N7" s="4"/>
      <c r="O7" s="4"/>
      <c r="P7" s="4"/>
    </row>
    <row r="8" spans="1:16">
      <c r="A8" s="6"/>
      <c r="B8" s="7"/>
      <c r="C8" s="7"/>
      <c r="D8" s="7"/>
      <c r="E8" s="7"/>
      <c r="F8" s="7"/>
      <c r="G8" s="7"/>
      <c r="H8" s="7"/>
      <c r="I8" s="8"/>
      <c r="K8" s="4"/>
      <c r="L8" s="4"/>
      <c r="M8" s="4"/>
      <c r="N8" s="4"/>
      <c r="O8" s="4"/>
      <c r="P8" s="4"/>
    </row>
    <row r="9" spans="1:16">
      <c r="A9" s="6"/>
      <c r="B9" s="7"/>
      <c r="C9" s="7"/>
      <c r="D9" s="7"/>
      <c r="E9" s="7"/>
      <c r="F9" s="7"/>
      <c r="G9" s="7"/>
      <c r="H9" s="7"/>
      <c r="I9" s="8"/>
    </row>
    <row r="10" spans="1:16">
      <c r="A10" s="6"/>
      <c r="B10" s="7"/>
      <c r="C10" s="7"/>
      <c r="D10" s="7"/>
      <c r="E10" s="7"/>
      <c r="F10" s="7"/>
      <c r="G10" s="7"/>
      <c r="H10" s="7"/>
      <c r="I10" s="8"/>
    </row>
    <row r="11" spans="1:16" ht="13.5" customHeight="1">
      <c r="A11" s="6"/>
      <c r="B11" s="7"/>
      <c r="C11" s="7"/>
      <c r="D11" s="7"/>
      <c r="E11" s="7"/>
      <c r="F11" s="7"/>
      <c r="G11" s="7"/>
      <c r="H11" s="7"/>
      <c r="I11" s="8"/>
    </row>
    <row r="12" spans="1:16" ht="13.5" customHeight="1">
      <c r="A12" s="229" t="s">
        <v>5</v>
      </c>
      <c r="B12" s="230"/>
      <c r="C12" s="230"/>
      <c r="D12" s="230"/>
      <c r="E12" s="230"/>
      <c r="F12" s="230"/>
      <c r="G12" s="230"/>
      <c r="H12" s="230"/>
      <c r="I12" s="231"/>
    </row>
    <row r="13" spans="1:16" ht="13.5" customHeight="1">
      <c r="A13" s="229"/>
      <c r="B13" s="230"/>
      <c r="C13" s="230"/>
      <c r="D13" s="230"/>
      <c r="E13" s="230"/>
      <c r="F13" s="230"/>
      <c r="G13" s="230"/>
      <c r="H13" s="230"/>
      <c r="I13" s="231"/>
    </row>
    <row r="14" spans="1:16">
      <c r="A14" s="6"/>
      <c r="B14" s="7"/>
      <c r="C14" s="7"/>
      <c r="D14" s="7"/>
      <c r="E14" s="7"/>
      <c r="F14" s="7"/>
      <c r="G14" s="7"/>
      <c r="H14" s="7"/>
      <c r="I14" s="8"/>
    </row>
    <row r="15" spans="1:16">
      <c r="A15" s="6"/>
      <c r="B15" s="7"/>
      <c r="C15" s="7"/>
      <c r="D15" s="7"/>
      <c r="E15" s="7"/>
      <c r="F15" s="7"/>
      <c r="G15" s="7"/>
      <c r="H15" s="7"/>
      <c r="I15" s="8"/>
    </row>
    <row r="16" spans="1:16">
      <c r="A16" s="6"/>
      <c r="B16" s="7"/>
      <c r="C16" s="7"/>
      <c r="D16" s="7"/>
      <c r="E16" s="7"/>
      <c r="F16" s="7"/>
      <c r="G16" s="7"/>
      <c r="H16" s="7"/>
      <c r="I16" s="8"/>
    </row>
    <row r="17" spans="1:10">
      <c r="A17" s="6"/>
      <c r="B17" s="7"/>
      <c r="C17" s="7"/>
      <c r="D17" s="7"/>
      <c r="E17" s="7"/>
      <c r="F17" s="7"/>
      <c r="G17" s="7"/>
      <c r="H17" s="7"/>
      <c r="I17" s="8"/>
    </row>
    <row r="18" spans="1:10">
      <c r="A18" s="6"/>
      <c r="B18" s="7"/>
      <c r="C18" s="7"/>
      <c r="D18" s="7"/>
      <c r="E18" s="7"/>
      <c r="F18" s="7"/>
      <c r="G18" s="7"/>
      <c r="H18" s="7"/>
      <c r="I18" s="8"/>
    </row>
    <row r="19" spans="1:10">
      <c r="A19" s="6"/>
      <c r="B19" s="7"/>
      <c r="C19" s="7"/>
      <c r="D19" s="7"/>
      <c r="E19" s="7"/>
      <c r="F19" s="7"/>
      <c r="G19" s="7"/>
      <c r="H19" s="7"/>
      <c r="I19" s="8"/>
    </row>
    <row r="20" spans="1:10">
      <c r="A20" s="6"/>
      <c r="B20" s="7"/>
      <c r="C20" s="7"/>
      <c r="D20" s="7"/>
      <c r="E20" s="7"/>
      <c r="F20" s="7"/>
      <c r="G20" s="7"/>
      <c r="H20" s="7"/>
      <c r="I20" s="8"/>
    </row>
    <row r="21" spans="1:10">
      <c r="A21" s="6"/>
      <c r="B21" s="7"/>
      <c r="C21" s="7"/>
      <c r="D21" s="7"/>
      <c r="E21" s="7"/>
      <c r="F21" s="7"/>
      <c r="G21" s="7"/>
      <c r="H21" s="7"/>
      <c r="I21" s="8"/>
    </row>
    <row r="22" spans="1:10" ht="16.2">
      <c r="A22" s="217" t="s">
        <v>6</v>
      </c>
      <c r="B22" s="218"/>
      <c r="C22" s="226" t="str">
        <f xml:space="preserve"> 表紙等_署用!工事名称</f>
        <v>安芸郡府中町浜田1丁目ほか道路標示工事</v>
      </c>
      <c r="D22" s="226"/>
      <c r="E22" s="226"/>
      <c r="F22" s="226"/>
      <c r="G22" s="226"/>
      <c r="H22" s="226"/>
      <c r="I22" s="8"/>
    </row>
    <row r="23" spans="1:10" ht="17.25" customHeight="1">
      <c r="A23" s="6"/>
      <c r="B23" s="7"/>
      <c r="C23" s="226"/>
      <c r="D23" s="226"/>
      <c r="E23" s="226"/>
      <c r="F23" s="226"/>
      <c r="G23" s="226"/>
      <c r="H23" s="226"/>
      <c r="I23" s="27"/>
      <c r="J23" s="9"/>
    </row>
    <row r="24" spans="1:10" ht="13.5" customHeight="1">
      <c r="A24" s="6"/>
      <c r="B24" s="7"/>
      <c r="C24" s="226"/>
      <c r="D24" s="226"/>
      <c r="E24" s="226"/>
      <c r="F24" s="226"/>
      <c r="G24" s="226"/>
      <c r="H24" s="226"/>
      <c r="I24" s="8"/>
    </row>
    <row r="25" spans="1:10" ht="3.75" customHeight="1">
      <c r="A25" s="6"/>
      <c r="B25" s="7"/>
      <c r="C25" s="226"/>
      <c r="D25" s="226"/>
      <c r="E25" s="226"/>
      <c r="F25" s="226"/>
      <c r="G25" s="226"/>
      <c r="H25" s="226"/>
      <c r="I25" s="8"/>
    </row>
    <row r="26" spans="1:10" ht="9.75" customHeight="1">
      <c r="A26" s="6"/>
      <c r="B26" s="7"/>
      <c r="C26" s="7"/>
      <c r="D26" s="7"/>
      <c r="E26" s="7"/>
      <c r="F26" s="7"/>
      <c r="G26" s="7"/>
      <c r="H26" s="7"/>
      <c r="I26" s="8"/>
    </row>
    <row r="27" spans="1:10">
      <c r="A27" s="6"/>
      <c r="B27" s="7"/>
      <c r="C27" s="7"/>
      <c r="D27" s="7"/>
      <c r="E27" s="7"/>
      <c r="F27" s="7"/>
      <c r="G27" s="7"/>
      <c r="H27" s="7"/>
      <c r="I27" s="8"/>
    </row>
    <row r="28" spans="1:10" ht="17.25" customHeight="1">
      <c r="A28" s="217" t="s">
        <v>7</v>
      </c>
      <c r="B28" s="218"/>
      <c r="C28" s="244" t="str">
        <f xml:space="preserve"> 表紙等_署用!工事場所</f>
        <v>安芸郡府中町浜田1丁目1番28号先（大縄交差点）</v>
      </c>
      <c r="D28" s="244"/>
      <c r="E28" s="244"/>
      <c r="F28" s="244"/>
      <c r="G28" s="244"/>
      <c r="H28" s="244"/>
      <c r="I28" s="8"/>
    </row>
    <row r="29" spans="1:10" ht="16.2">
      <c r="A29" s="35"/>
      <c r="B29" s="36"/>
      <c r="C29" s="244"/>
      <c r="D29" s="244"/>
      <c r="E29" s="244"/>
      <c r="F29" s="244"/>
      <c r="G29" s="244"/>
      <c r="H29" s="244"/>
      <c r="I29" s="8"/>
    </row>
    <row r="30" spans="1:10" ht="16.2">
      <c r="A30" s="6"/>
      <c r="B30" s="7"/>
      <c r="C30" s="7"/>
      <c r="D30" s="7"/>
      <c r="E30" s="7"/>
      <c r="F30" s="28"/>
      <c r="G30" s="33"/>
      <c r="H30" s="33" t="str">
        <f ca="1" xml:space="preserve"> 表紙等_署用!G30</f>
        <v>ほか 73 か所</v>
      </c>
      <c r="I30" s="29"/>
    </row>
    <row r="31" spans="1:10">
      <c r="A31" s="6"/>
      <c r="B31" s="7"/>
      <c r="C31" s="7"/>
      <c r="D31" s="7"/>
      <c r="E31" s="7"/>
      <c r="F31" s="7"/>
      <c r="G31" s="7"/>
      <c r="H31" s="7"/>
      <c r="I31" s="8"/>
    </row>
    <row r="32" spans="1:10">
      <c r="A32" s="6"/>
      <c r="B32" s="7"/>
      <c r="C32" s="7"/>
      <c r="D32" s="7"/>
      <c r="E32" s="7"/>
      <c r="F32" s="7"/>
      <c r="G32" s="7"/>
      <c r="H32" s="7"/>
      <c r="I32" s="8"/>
    </row>
    <row r="33" spans="1:9" ht="16.2">
      <c r="A33" s="217" t="s">
        <v>12</v>
      </c>
      <c r="B33" s="218"/>
      <c r="C33" s="244" t="str">
        <f>表紙等_署用!工事期間</f>
        <v>契約日の翌日から令和8年12月25日までの間</v>
      </c>
      <c r="D33" s="244"/>
      <c r="E33" s="244"/>
      <c r="F33" s="244"/>
      <c r="G33" s="244"/>
      <c r="H33" s="244"/>
      <c r="I33" s="8"/>
    </row>
    <row r="34" spans="1:9" ht="18.75" customHeight="1">
      <c r="A34" s="6"/>
      <c r="B34" s="7"/>
      <c r="C34" s="244"/>
      <c r="D34" s="244"/>
      <c r="E34" s="244"/>
      <c r="F34" s="244"/>
      <c r="G34" s="244"/>
      <c r="H34" s="244"/>
      <c r="I34" s="8"/>
    </row>
    <row r="35" spans="1:9">
      <c r="A35" s="6"/>
      <c r="B35" s="7"/>
      <c r="C35" s="7"/>
      <c r="D35" s="7"/>
      <c r="E35" s="7"/>
      <c r="F35" s="7"/>
      <c r="G35" s="7"/>
      <c r="H35" s="7"/>
      <c r="I35" s="8"/>
    </row>
    <row r="36" spans="1:9">
      <c r="A36" s="6"/>
      <c r="B36" s="7"/>
      <c r="C36" s="7"/>
      <c r="D36" s="7"/>
      <c r="E36" s="7"/>
      <c r="F36" s="7"/>
      <c r="G36" s="7"/>
      <c r="H36" s="7"/>
      <c r="I36" s="8"/>
    </row>
    <row r="37" spans="1:9" ht="16.2">
      <c r="A37" s="217" t="s">
        <v>147</v>
      </c>
      <c r="B37" s="218"/>
      <c r="C37" s="227" t="str">
        <f>表紙等_署用!監督員</f>
        <v>高山　航輝</v>
      </c>
      <c r="D37" s="227"/>
      <c r="E37" s="227"/>
      <c r="F37" s="227"/>
      <c r="G37" s="227"/>
      <c r="H37" s="156"/>
      <c r="I37" s="8"/>
    </row>
    <row r="38" spans="1:9">
      <c r="A38" s="6"/>
      <c r="B38" s="7"/>
      <c r="C38" s="7"/>
      <c r="D38" s="7"/>
      <c r="E38" s="7"/>
      <c r="F38" s="7"/>
      <c r="G38" s="7"/>
      <c r="H38" s="7"/>
      <c r="I38" s="8"/>
    </row>
    <row r="39" spans="1:9">
      <c r="A39" s="6"/>
      <c r="B39" s="7"/>
      <c r="C39" s="7"/>
      <c r="D39" s="7"/>
      <c r="E39" s="7"/>
      <c r="F39" s="7"/>
      <c r="G39" s="7"/>
      <c r="H39" s="7"/>
      <c r="I39" s="8"/>
    </row>
    <row r="40" spans="1:9" ht="16.2">
      <c r="A40" s="217" t="s">
        <v>13</v>
      </c>
      <c r="B40" s="218"/>
      <c r="C40" s="227" t="str">
        <f>表紙等_署用!検査員</f>
        <v>大塚　真二</v>
      </c>
      <c r="D40" s="227"/>
      <c r="E40" s="227"/>
      <c r="F40" s="227"/>
      <c r="G40" s="227"/>
      <c r="H40" s="156"/>
      <c r="I40" s="8"/>
    </row>
    <row r="41" spans="1:9">
      <c r="A41" s="6"/>
      <c r="B41" s="7"/>
      <c r="C41" s="7"/>
      <c r="D41" s="7"/>
      <c r="E41" s="7"/>
      <c r="F41" s="7"/>
      <c r="G41" s="7"/>
      <c r="H41" s="7"/>
      <c r="I41" s="8"/>
    </row>
    <row r="42" spans="1:9" ht="13.5" customHeight="1">
      <c r="A42" s="6"/>
      <c r="B42" s="7"/>
      <c r="C42" s="7"/>
      <c r="D42" s="7"/>
      <c r="E42" s="7"/>
      <c r="F42" s="7"/>
      <c r="G42" s="7"/>
      <c r="H42" s="7"/>
      <c r="I42" s="8"/>
    </row>
    <row r="43" spans="1:9" ht="13.5" customHeight="1">
      <c r="A43" s="6"/>
      <c r="B43" s="7"/>
      <c r="C43" s="7"/>
      <c r="D43" s="7"/>
      <c r="E43" s="7"/>
      <c r="F43" s="7"/>
      <c r="G43" s="7"/>
      <c r="H43" s="7"/>
      <c r="I43" s="8"/>
    </row>
    <row r="44" spans="1:9" ht="7.5" customHeight="1">
      <c r="A44" s="6"/>
      <c r="B44" s="7"/>
      <c r="C44" s="7"/>
      <c r="D44" s="7"/>
      <c r="E44" s="7"/>
      <c r="F44" s="7"/>
      <c r="G44" s="7"/>
      <c r="H44" s="7"/>
      <c r="I44" s="8"/>
    </row>
    <row r="45" spans="1:9">
      <c r="A45" s="6"/>
      <c r="B45" s="7"/>
      <c r="C45" s="7"/>
      <c r="D45" s="7"/>
      <c r="E45" s="7"/>
      <c r="F45" s="7"/>
      <c r="G45" s="7"/>
      <c r="H45" s="7"/>
      <c r="I45" s="8"/>
    </row>
    <row r="46" spans="1:9" ht="13.5" customHeight="1">
      <c r="A46" s="232" t="s">
        <v>8</v>
      </c>
      <c r="B46" s="233"/>
      <c r="C46" s="233"/>
      <c r="D46" s="233"/>
      <c r="E46" s="233"/>
      <c r="F46" s="233"/>
      <c r="G46" s="233"/>
      <c r="H46" s="233"/>
      <c r="I46" s="234"/>
    </row>
    <row r="47" spans="1:9" ht="13.5" customHeight="1">
      <c r="A47" s="232"/>
      <c r="B47" s="233"/>
      <c r="C47" s="233"/>
      <c r="D47" s="233"/>
      <c r="E47" s="233"/>
      <c r="F47" s="233"/>
      <c r="G47" s="233"/>
      <c r="H47" s="233"/>
      <c r="I47" s="234"/>
    </row>
    <row r="48" spans="1:9">
      <c r="A48" s="6"/>
      <c r="B48" s="7"/>
      <c r="C48" s="7"/>
      <c r="D48" s="7"/>
      <c r="E48" s="7"/>
      <c r="F48" s="7"/>
      <c r="G48" s="7"/>
      <c r="H48" s="7"/>
      <c r="I48" s="8"/>
    </row>
    <row r="49" spans="1:16">
      <c r="A49" s="6"/>
      <c r="B49" s="7"/>
      <c r="C49" s="7"/>
      <c r="D49" s="7"/>
      <c r="E49" s="7"/>
      <c r="F49" s="7"/>
      <c r="G49" s="7"/>
      <c r="H49" s="7"/>
      <c r="I49" s="8"/>
    </row>
    <row r="50" spans="1:16">
      <c r="A50" s="6"/>
      <c r="B50" s="7"/>
      <c r="C50" s="7"/>
      <c r="D50" s="7"/>
      <c r="E50" s="7"/>
      <c r="F50" s="7"/>
      <c r="G50" s="7"/>
      <c r="H50" s="7"/>
      <c r="I50" s="8"/>
    </row>
    <row r="51" spans="1:16">
      <c r="A51" s="6"/>
      <c r="B51" s="7"/>
      <c r="C51" s="7"/>
      <c r="D51" s="7"/>
      <c r="E51" s="7"/>
      <c r="F51" s="7"/>
      <c r="G51" s="7"/>
      <c r="H51" s="7"/>
      <c r="I51" s="8"/>
    </row>
    <row r="52" spans="1:16">
      <c r="A52" s="6"/>
      <c r="B52" s="7"/>
      <c r="C52" s="7"/>
      <c r="D52" s="7"/>
      <c r="E52" s="7"/>
      <c r="F52" s="7"/>
      <c r="G52" s="7"/>
      <c r="H52" s="7"/>
      <c r="I52" s="8"/>
    </row>
    <row r="53" spans="1:16">
      <c r="A53" s="6"/>
      <c r="B53" s="7"/>
      <c r="C53" s="7"/>
      <c r="D53" s="7"/>
      <c r="E53" s="7"/>
      <c r="F53" s="7"/>
      <c r="G53" s="7"/>
      <c r="H53" s="7"/>
      <c r="I53" s="8"/>
    </row>
    <row r="54" spans="1:16">
      <c r="A54" s="10"/>
      <c r="B54" s="11"/>
      <c r="C54" s="11"/>
      <c r="D54" s="11"/>
      <c r="E54" s="11"/>
      <c r="F54" s="11"/>
      <c r="G54" s="11"/>
      <c r="H54" s="11"/>
      <c r="I54" s="12"/>
    </row>
    <row r="55" spans="1:16" ht="21.75" customHeight="1">
      <c r="A55" s="13"/>
      <c r="B55" s="13"/>
      <c r="C55" s="13"/>
      <c r="D55" s="13"/>
      <c r="E55" s="13"/>
      <c r="F55" s="13"/>
      <c r="G55" s="13"/>
      <c r="H55" s="13"/>
      <c r="I55" s="13"/>
    </row>
    <row r="56" spans="1:16" ht="33" customHeight="1">
      <c r="A56" s="24" t="s">
        <v>32</v>
      </c>
      <c r="B56" s="25"/>
      <c r="C56" s="25"/>
      <c r="D56" s="25"/>
      <c r="E56" s="25"/>
      <c r="F56" s="25"/>
      <c r="G56" s="25"/>
      <c r="H56" s="25"/>
      <c r="I56" s="26"/>
    </row>
    <row r="57" spans="1:16" ht="33" customHeight="1">
      <c r="A57" s="219" t="s">
        <v>14</v>
      </c>
      <c r="B57" s="220"/>
      <c r="C57" s="220"/>
      <c r="D57" s="220"/>
      <c r="E57" s="220"/>
      <c r="F57" s="220"/>
      <c r="G57" s="220"/>
      <c r="H57" s="220"/>
      <c r="I57" s="221"/>
      <c r="K57" s="4"/>
      <c r="L57" s="4"/>
      <c r="M57" s="4"/>
      <c r="N57" s="4"/>
      <c r="O57" s="4"/>
      <c r="P57" s="4"/>
    </row>
    <row r="58" spans="1:16" ht="33" customHeight="1">
      <c r="A58" s="235" t="str">
        <f xml:space="preserve"> 表紙等_署用!工事種別</f>
        <v>　　　 塗装工</v>
      </c>
      <c r="B58" s="236"/>
      <c r="C58" s="236"/>
      <c r="D58" s="236"/>
      <c r="E58" s="236"/>
      <c r="F58" s="236"/>
      <c r="G58" s="236"/>
      <c r="H58" s="236"/>
      <c r="I58" s="237"/>
      <c r="K58" s="4"/>
      <c r="L58" s="4"/>
      <c r="M58" s="4"/>
      <c r="N58" s="4"/>
      <c r="O58" s="4"/>
      <c r="P58" s="4"/>
    </row>
    <row r="59" spans="1:16" ht="33" customHeight="1">
      <c r="A59" s="219" t="s">
        <v>33</v>
      </c>
      <c r="B59" s="220"/>
      <c r="C59" s="220"/>
      <c r="D59" s="220"/>
      <c r="E59" s="220"/>
      <c r="F59" s="220"/>
      <c r="G59" s="220"/>
      <c r="H59" s="220"/>
      <c r="I59" s="221"/>
      <c r="K59" s="4"/>
      <c r="L59" s="4"/>
      <c r="M59" s="4"/>
      <c r="N59" s="4"/>
      <c r="O59" s="4"/>
      <c r="P59" s="4"/>
    </row>
    <row r="60" spans="1:16" ht="33" customHeight="1">
      <c r="A60" s="235" t="str">
        <f xml:space="preserve"> 表紙等_署用!工事内容</f>
        <v>　　　 別添のとおり</v>
      </c>
      <c r="B60" s="236"/>
      <c r="C60" s="236"/>
      <c r="D60" s="236"/>
      <c r="E60" s="236"/>
      <c r="F60" s="236"/>
      <c r="G60" s="236"/>
      <c r="H60" s="236"/>
      <c r="I60" s="237"/>
      <c r="K60" s="4"/>
      <c r="L60" s="4"/>
      <c r="M60" s="4"/>
      <c r="N60" s="4"/>
      <c r="O60" s="4"/>
      <c r="P60" s="4"/>
    </row>
    <row r="61" spans="1:16" ht="33" customHeight="1">
      <c r="A61" s="219" t="s">
        <v>18</v>
      </c>
      <c r="B61" s="220"/>
      <c r="C61" s="220"/>
      <c r="D61" s="220"/>
      <c r="E61" s="220"/>
      <c r="F61" s="220"/>
      <c r="G61" s="220"/>
      <c r="H61" s="220"/>
      <c r="I61" s="221"/>
      <c r="K61" s="4"/>
      <c r="L61" s="4"/>
      <c r="M61" s="4"/>
      <c r="N61" s="4"/>
      <c r="O61" s="4"/>
      <c r="P61" s="4"/>
    </row>
    <row r="62" spans="1:16" ht="33" customHeight="1">
      <c r="A62" s="235" t="str">
        <f xml:space="preserve"> 表紙等_署用!特記事項</f>
        <v>1　道路標示工事仕様書に従い、正確に施工すること。
2　交通誘導は交通規制区間内で行い、安全に配意すること。</v>
      </c>
      <c r="B62" s="236"/>
      <c r="C62" s="236"/>
      <c r="D62" s="236"/>
      <c r="E62" s="236"/>
      <c r="F62" s="236"/>
      <c r="G62" s="236"/>
      <c r="H62" s="236"/>
      <c r="I62" s="237"/>
      <c r="K62" s="4"/>
      <c r="L62" s="4"/>
      <c r="M62" s="4"/>
      <c r="N62" s="4"/>
      <c r="O62" s="4"/>
      <c r="P62" s="4"/>
    </row>
    <row r="63" spans="1:16" ht="33" customHeight="1">
      <c r="A63" s="238" t="s">
        <v>9</v>
      </c>
      <c r="B63" s="239"/>
      <c r="C63" s="239"/>
      <c r="D63" s="239"/>
      <c r="E63" s="239"/>
      <c r="F63" s="239"/>
      <c r="G63" s="239"/>
      <c r="H63" s="239"/>
      <c r="I63" s="240"/>
    </row>
    <row r="64" spans="1:16" ht="33" customHeight="1">
      <c r="A64" s="15" t="s">
        <v>10</v>
      </c>
      <c r="B64" s="16"/>
      <c r="C64" s="16"/>
      <c r="D64" s="16"/>
      <c r="E64" s="16"/>
      <c r="F64" s="16"/>
      <c r="G64" s="16"/>
      <c r="H64" s="16"/>
      <c r="I64" s="17"/>
    </row>
    <row r="65" spans="1:11" ht="33" customHeight="1">
      <c r="A65" s="18" t="s">
        <v>26</v>
      </c>
      <c r="B65" s="16"/>
      <c r="C65" s="16"/>
      <c r="D65" s="16"/>
      <c r="E65" s="16"/>
      <c r="F65" s="16"/>
      <c r="G65" s="16"/>
      <c r="H65" s="16"/>
      <c r="I65" s="17"/>
    </row>
    <row r="66" spans="1:11" ht="33" customHeight="1">
      <c r="A66" s="15" t="s">
        <v>11</v>
      </c>
      <c r="B66" s="16"/>
      <c r="C66" s="16"/>
      <c r="D66" s="16"/>
      <c r="E66" s="16"/>
      <c r="F66" s="16"/>
      <c r="G66" s="16"/>
      <c r="H66" s="16"/>
      <c r="I66" s="17"/>
    </row>
    <row r="67" spans="1:11" ht="33" customHeight="1">
      <c r="A67" s="30" t="s">
        <v>27</v>
      </c>
      <c r="B67" s="31"/>
      <c r="C67" s="31"/>
      <c r="D67" s="31"/>
      <c r="E67" s="32"/>
      <c r="F67" s="16"/>
      <c r="G67" s="16"/>
      <c r="H67" s="16"/>
      <c r="I67" s="17"/>
      <c r="K67" s="19"/>
    </row>
    <row r="68" spans="1:11" ht="33" customHeight="1">
      <c r="A68" s="34" t="s">
        <v>28</v>
      </c>
      <c r="B68" s="228">
        <f>表紙等_署用!工事費</f>
        <v>0</v>
      </c>
      <c r="C68" s="228"/>
      <c r="D68" s="228"/>
      <c r="E68" s="228"/>
      <c r="F68" s="16"/>
      <c r="G68" s="16"/>
      <c r="H68" s="16"/>
      <c r="I68" s="17"/>
    </row>
    <row r="69" spans="1:11" ht="33" customHeight="1">
      <c r="A69" s="20"/>
      <c r="B69" s="16"/>
      <c r="C69" s="16"/>
      <c r="D69" s="16"/>
      <c r="E69" s="16"/>
      <c r="F69" s="16"/>
      <c r="G69" s="16"/>
      <c r="H69" s="16"/>
      <c r="I69" s="17"/>
    </row>
    <row r="70" spans="1:11" ht="33" customHeight="1">
      <c r="A70" s="20"/>
      <c r="B70" s="16"/>
      <c r="C70" s="16"/>
      <c r="D70" s="16"/>
      <c r="E70" s="16"/>
      <c r="F70" s="16"/>
      <c r="G70" s="16"/>
      <c r="H70" s="16"/>
      <c r="I70" s="17"/>
    </row>
    <row r="71" spans="1:11" ht="33" customHeight="1">
      <c r="A71" s="20"/>
      <c r="B71" s="16"/>
      <c r="C71" s="16"/>
      <c r="D71" s="16"/>
      <c r="E71" s="16"/>
      <c r="F71" s="16"/>
      <c r="G71" s="16"/>
      <c r="H71" s="16"/>
      <c r="I71" s="17"/>
    </row>
    <row r="72" spans="1:11" ht="33" customHeight="1">
      <c r="A72" s="20"/>
      <c r="B72" s="16"/>
      <c r="C72" s="16"/>
      <c r="D72" s="16"/>
      <c r="E72" s="16"/>
      <c r="F72" s="16"/>
      <c r="G72" s="16"/>
      <c r="H72" s="16"/>
      <c r="I72" s="17"/>
    </row>
    <row r="73" spans="1:11" ht="33" customHeight="1">
      <c r="A73" s="20"/>
      <c r="B73" s="16"/>
      <c r="C73" s="16"/>
      <c r="D73" s="16"/>
      <c r="E73" s="16"/>
      <c r="F73" s="16"/>
      <c r="G73" s="16"/>
      <c r="H73" s="16"/>
      <c r="I73" s="17"/>
    </row>
    <row r="74" spans="1:11" ht="33" customHeight="1">
      <c r="A74" s="20"/>
      <c r="B74" s="16"/>
      <c r="C74" s="16"/>
      <c r="D74" s="16"/>
      <c r="E74" s="16"/>
      <c r="F74" s="16"/>
      <c r="G74" s="16"/>
      <c r="H74" s="16"/>
      <c r="I74" s="17"/>
    </row>
    <row r="75" spans="1:11" ht="33" customHeight="1">
      <c r="A75" s="20"/>
      <c r="B75" s="16"/>
      <c r="C75" s="16"/>
      <c r="D75" s="16"/>
      <c r="E75" s="16"/>
      <c r="F75" s="16"/>
      <c r="G75" s="16"/>
      <c r="H75" s="16"/>
      <c r="I75" s="17"/>
    </row>
    <row r="76" spans="1:11" ht="33" customHeight="1">
      <c r="A76" s="20"/>
      <c r="B76" s="16"/>
      <c r="C76" s="16"/>
      <c r="D76" s="16"/>
      <c r="E76" s="16"/>
      <c r="F76" s="16"/>
      <c r="G76" s="16"/>
      <c r="H76" s="16"/>
      <c r="I76" s="17"/>
    </row>
    <row r="77" spans="1:11" ht="33" customHeight="1">
      <c r="A77" s="20"/>
      <c r="B77" s="16"/>
      <c r="C77" s="16"/>
      <c r="D77" s="16"/>
      <c r="E77" s="16"/>
      <c r="F77" s="16"/>
      <c r="G77" s="16"/>
      <c r="H77" s="16"/>
      <c r="I77" s="17"/>
    </row>
    <row r="78" spans="1:11" ht="33" customHeight="1">
      <c r="A78" s="21"/>
      <c r="B78" s="22"/>
      <c r="C78" s="22"/>
      <c r="D78" s="22"/>
      <c r="E78" s="22"/>
      <c r="F78" s="22"/>
      <c r="G78" s="22"/>
      <c r="H78" s="22"/>
      <c r="I78" s="23"/>
    </row>
    <row r="79" spans="1:11">
      <c r="A79" s="13"/>
      <c r="B79" s="13"/>
      <c r="C79" s="13"/>
      <c r="D79" s="13"/>
      <c r="E79" s="13"/>
      <c r="F79" s="13"/>
      <c r="G79" s="13"/>
      <c r="H79" s="13"/>
      <c r="I79" s="13"/>
    </row>
  </sheetData>
  <mergeCells count="22">
    <mergeCell ref="C22:H25"/>
    <mergeCell ref="A46:I47"/>
    <mergeCell ref="A33:B33"/>
    <mergeCell ref="A37:B37"/>
    <mergeCell ref="C28:H29"/>
    <mergeCell ref="C33:H34"/>
    <mergeCell ref="H2:I2"/>
    <mergeCell ref="H3:I3"/>
    <mergeCell ref="A12:I13"/>
    <mergeCell ref="A62:I62"/>
    <mergeCell ref="B68:E68"/>
    <mergeCell ref="A63:I63"/>
    <mergeCell ref="A59:I59"/>
    <mergeCell ref="A61:I61"/>
    <mergeCell ref="A60:I60"/>
    <mergeCell ref="A58:I58"/>
    <mergeCell ref="A40:B40"/>
    <mergeCell ref="C40:G40"/>
    <mergeCell ref="A22:B22"/>
    <mergeCell ref="A57:I57"/>
    <mergeCell ref="A28:B28"/>
    <mergeCell ref="C37:G37"/>
  </mergeCells>
  <phoneticPr fontId="2"/>
  <pageMargins left="1.1023622047244095" right="0.6692913385826772" top="0.82677165354330717" bottom="0.59055118110236227" header="0.51181102362204722" footer="0.51181102362204722"/>
  <pageSetup paperSize="9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7"/>
  <sheetViews>
    <sheetView showZeros="0" tabSelected="1" view="pageBreakPreview" zoomScaleNormal="100" zoomScaleSheetLayoutView="100" workbookViewId="0">
      <selection activeCell="N17" sqref="N17"/>
    </sheetView>
  </sheetViews>
  <sheetFormatPr defaultColWidth="9" defaultRowHeight="10.8"/>
  <cols>
    <col min="1" max="1" width="34.109375" style="83" customWidth="1"/>
    <col min="2" max="2" width="8.77734375" style="84" hidden="1" customWidth="1"/>
    <col min="3" max="3" width="12.21875" style="83" hidden="1" customWidth="1"/>
    <col min="4" max="4" width="14.77734375" style="85" customWidth="1"/>
    <col min="5" max="6" width="8.6640625" style="86" customWidth="1"/>
    <col min="7" max="7" width="9.21875" style="82" customWidth="1"/>
    <col min="8" max="8" width="14.44140625" style="82" customWidth="1"/>
    <col min="9" max="9" width="10.77734375" style="82" hidden="1" customWidth="1"/>
    <col min="10" max="10" width="12.88671875" style="41" customWidth="1"/>
    <col min="11" max="11" width="17" style="60" customWidth="1"/>
    <col min="12" max="12" width="7.44140625" style="41" customWidth="1"/>
    <col min="13" max="13" width="9.6640625" style="60" customWidth="1"/>
    <col min="14" max="14" width="17.33203125" style="41" bestFit="1" customWidth="1"/>
    <col min="15" max="15" width="10.33203125" style="41" bestFit="1" customWidth="1"/>
    <col min="16" max="16" width="9.44140625" style="41" bestFit="1" customWidth="1"/>
    <col min="17" max="17" width="12.6640625" style="41" bestFit="1" customWidth="1"/>
    <col min="18" max="18" width="13.44140625" style="41" customWidth="1"/>
    <col min="19" max="16384" width="9" style="41"/>
  </cols>
  <sheetData>
    <row r="1" spans="1:21" ht="33.75" customHeight="1">
      <c r="A1" s="253" t="s">
        <v>78</v>
      </c>
      <c r="B1" s="253"/>
      <c r="C1" s="253"/>
      <c r="D1" s="253"/>
      <c r="E1" s="253"/>
      <c r="F1" s="253"/>
      <c r="G1" s="253"/>
      <c r="H1" s="253"/>
      <c r="I1" s="253"/>
      <c r="J1" s="39"/>
      <c r="K1" s="39"/>
      <c r="L1" s="39"/>
      <c r="M1" s="39"/>
      <c r="N1" s="40"/>
      <c r="O1" s="40"/>
    </row>
    <row r="2" spans="1:21" ht="13.2">
      <c r="A2" s="42"/>
      <c r="B2" s="43"/>
      <c r="C2" s="43"/>
      <c r="D2" s="43"/>
      <c r="E2" s="44"/>
      <c r="F2" s="44"/>
      <c r="G2" s="38"/>
      <c r="H2" s="38" t="str">
        <f>"("&amp;表紙等_署用!H1&amp;")"</f>
        <v>(№ 8-25)</v>
      </c>
      <c r="I2" s="38"/>
      <c r="J2" s="45"/>
      <c r="K2" s="45"/>
      <c r="L2" s="45"/>
      <c r="M2" s="45"/>
      <c r="N2" s="40"/>
      <c r="O2" s="46"/>
    </row>
    <row r="3" spans="1:21" ht="13.2">
      <c r="A3" s="42"/>
      <c r="B3" s="47"/>
      <c r="C3" s="47"/>
      <c r="D3" s="47"/>
      <c r="E3" s="44"/>
      <c r="F3" s="44"/>
      <c r="G3" s="48"/>
      <c r="H3" s="48" t="s">
        <v>79</v>
      </c>
      <c r="I3" s="48"/>
      <c r="J3" s="45"/>
      <c r="K3" s="45"/>
      <c r="L3" s="45"/>
      <c r="M3" s="45"/>
      <c r="N3" s="40"/>
      <c r="O3" s="46"/>
    </row>
    <row r="4" spans="1:21" ht="4.5" customHeight="1" thickBot="1">
      <c r="A4" s="49"/>
      <c r="B4" s="50"/>
      <c r="C4" s="49"/>
      <c r="D4" s="50"/>
      <c r="E4" s="51"/>
      <c r="F4" s="51"/>
      <c r="G4" s="52"/>
      <c r="H4" s="53"/>
      <c r="I4" s="53"/>
      <c r="J4" s="45"/>
      <c r="K4" s="45"/>
      <c r="L4" s="45"/>
      <c r="M4" s="45"/>
      <c r="N4" s="40"/>
      <c r="O4" s="46"/>
    </row>
    <row r="5" spans="1:21" ht="16.5" customHeight="1" thickBot="1">
      <c r="A5" s="54" t="s">
        <v>35</v>
      </c>
      <c r="B5" s="55" t="s">
        <v>36</v>
      </c>
      <c r="C5" s="56" t="s">
        <v>37</v>
      </c>
      <c r="D5" s="55" t="s">
        <v>38</v>
      </c>
      <c r="E5" s="57" t="s">
        <v>39</v>
      </c>
      <c r="F5" s="57" t="s">
        <v>40</v>
      </c>
      <c r="G5" s="58" t="s">
        <v>41</v>
      </c>
      <c r="H5" s="59" t="s">
        <v>42</v>
      </c>
      <c r="I5" s="140" t="s">
        <v>43</v>
      </c>
    </row>
    <row r="6" spans="1:21" s="66" customFormat="1" ht="12.75" customHeight="1">
      <c r="A6" s="61" t="s">
        <v>156</v>
      </c>
      <c r="B6" s="62">
        <v>45</v>
      </c>
      <c r="C6" s="63"/>
      <c r="D6" s="64" t="s">
        <v>157</v>
      </c>
      <c r="E6" s="203">
        <v>2275</v>
      </c>
      <c r="F6" s="184" t="s">
        <v>158</v>
      </c>
      <c r="G6" s="185"/>
      <c r="H6" s="186"/>
      <c r="I6" s="65"/>
    </row>
    <row r="7" spans="1:21" s="66" customFormat="1" ht="12.75" customHeight="1">
      <c r="A7" s="61" t="s">
        <v>159</v>
      </c>
      <c r="B7" s="62">
        <v>30</v>
      </c>
      <c r="C7" s="63"/>
      <c r="D7" s="64" t="s">
        <v>157</v>
      </c>
      <c r="E7" s="203">
        <v>53.4</v>
      </c>
      <c r="F7" s="73" t="s">
        <v>158</v>
      </c>
      <c r="G7" s="185"/>
      <c r="H7" s="186"/>
      <c r="I7" s="143" t="str">
        <f>IF(SUM(H7:H7)=0,"",SUM(H7:H7))</f>
        <v/>
      </c>
    </row>
    <row r="8" spans="1:21" s="66" customFormat="1" ht="12.75" customHeight="1">
      <c r="A8" s="61" t="s">
        <v>160</v>
      </c>
      <c r="B8" s="62">
        <v>15</v>
      </c>
      <c r="C8" s="63"/>
      <c r="D8" s="64" t="s">
        <v>157</v>
      </c>
      <c r="E8" s="203">
        <v>1651</v>
      </c>
      <c r="F8" s="73" t="s">
        <v>158</v>
      </c>
      <c r="G8" s="185"/>
      <c r="H8" s="186"/>
      <c r="I8" s="143" t="str">
        <f t="shared" ref="I8:I10" si="0">IF(SUM(H8:H8)=0,"",SUM(H8:H8))</f>
        <v/>
      </c>
    </row>
    <row r="9" spans="1:21" s="66" customFormat="1" ht="12.75" customHeight="1">
      <c r="A9" s="61"/>
      <c r="B9" s="62"/>
      <c r="C9" s="63"/>
      <c r="D9" s="64" t="s">
        <v>161</v>
      </c>
      <c r="E9" s="203">
        <v>44</v>
      </c>
      <c r="F9" s="73" t="s">
        <v>158</v>
      </c>
      <c r="G9" s="185"/>
      <c r="H9" s="186"/>
      <c r="I9" s="143" t="str">
        <f t="shared" si="0"/>
        <v/>
      </c>
    </row>
    <row r="10" spans="1:21" s="66" customFormat="1" ht="12.75" customHeight="1">
      <c r="A10" s="61" t="s">
        <v>162</v>
      </c>
      <c r="B10" s="62"/>
      <c r="C10" s="63"/>
      <c r="D10" s="64" t="s">
        <v>157</v>
      </c>
      <c r="E10" s="203">
        <v>831</v>
      </c>
      <c r="F10" s="73" t="s">
        <v>158</v>
      </c>
      <c r="G10" s="185"/>
      <c r="H10" s="186"/>
      <c r="I10" s="143" t="str">
        <f t="shared" si="0"/>
        <v/>
      </c>
    </row>
    <row r="11" spans="1:21" s="66" customFormat="1" ht="12.75" customHeight="1" thickBot="1">
      <c r="A11" s="68" t="s">
        <v>163</v>
      </c>
      <c r="B11" s="69"/>
      <c r="C11" s="70"/>
      <c r="D11" s="70"/>
      <c r="E11" s="204">
        <v>2322.4</v>
      </c>
      <c r="F11" s="187" t="s">
        <v>158</v>
      </c>
      <c r="G11" s="188"/>
      <c r="H11" s="189"/>
      <c r="I11" s="143"/>
      <c r="L11" s="67"/>
    </row>
    <row r="12" spans="1:21" s="71" customFormat="1" ht="14.25" customHeight="1" thickBot="1">
      <c r="A12" s="251" t="s">
        <v>44</v>
      </c>
      <c r="B12" s="252"/>
      <c r="C12" s="252"/>
      <c r="D12" s="252"/>
      <c r="E12" s="252"/>
      <c r="F12" s="252"/>
      <c r="G12" s="252"/>
      <c r="H12" s="195">
        <f>ROUNDUP(SUM(H6:H11),0)</f>
        <v>0</v>
      </c>
      <c r="I12" s="144">
        <f>SUM(I7:I11)</f>
        <v>0</v>
      </c>
      <c r="L12" s="72"/>
    </row>
    <row r="13" spans="1:21" s="71" customFormat="1" ht="13.2">
      <c r="A13" s="254" t="s">
        <v>145</v>
      </c>
      <c r="B13" s="73"/>
      <c r="C13" s="73"/>
      <c r="D13" s="163" t="s">
        <v>45</v>
      </c>
      <c r="E13" s="197">
        <v>1</v>
      </c>
      <c r="F13" s="73" t="s">
        <v>46</v>
      </c>
      <c r="G13" s="199"/>
      <c r="H13" s="196"/>
      <c r="I13" s="145"/>
      <c r="J13" s="247"/>
      <c r="K13" s="248"/>
      <c r="L13" s="74"/>
      <c r="M13" s="75"/>
      <c r="N13" s="76"/>
    </row>
    <row r="14" spans="1:21" s="71" customFormat="1" ht="13.2">
      <c r="A14" s="255"/>
      <c r="B14" s="73"/>
      <c r="C14" s="73"/>
      <c r="D14" s="163" t="s">
        <v>47</v>
      </c>
      <c r="E14" s="197"/>
      <c r="F14" s="73" t="s">
        <v>46</v>
      </c>
      <c r="G14" s="199"/>
      <c r="H14" s="196"/>
      <c r="I14" s="145"/>
      <c r="J14" s="77"/>
      <c r="K14" s="78"/>
      <c r="L14" s="74"/>
    </row>
    <row r="15" spans="1:21" s="71" customFormat="1" ht="13.2">
      <c r="A15" s="255"/>
      <c r="B15" s="73"/>
      <c r="C15" s="73"/>
      <c r="D15" s="163" t="s">
        <v>110</v>
      </c>
      <c r="E15" s="197">
        <v>35</v>
      </c>
      <c r="F15" s="73" t="s">
        <v>46</v>
      </c>
      <c r="G15" s="199"/>
      <c r="H15" s="196"/>
      <c r="I15" s="145"/>
      <c r="J15" s="79"/>
      <c r="K15" s="80"/>
      <c r="L15" s="74"/>
    </row>
    <row r="16" spans="1:21" s="71" customFormat="1" ht="13.8" thickBot="1">
      <c r="A16" s="256"/>
      <c r="B16" s="73"/>
      <c r="C16" s="73"/>
      <c r="D16" s="164" t="s">
        <v>48</v>
      </c>
      <c r="E16" s="198"/>
      <c r="F16" s="73" t="s">
        <v>46</v>
      </c>
      <c r="G16" s="199"/>
      <c r="H16" s="196">
        <f>E16*G16</f>
        <v>0</v>
      </c>
      <c r="I16" s="145"/>
      <c r="J16"/>
      <c r="K16"/>
      <c r="L16"/>
      <c r="M16"/>
      <c r="N16"/>
      <c r="O16"/>
      <c r="P16"/>
      <c r="Q16"/>
      <c r="R16"/>
      <c r="S16"/>
      <c r="T16"/>
      <c r="U16"/>
    </row>
    <row r="17" spans="1:21" s="71" customFormat="1" ht="14.25" customHeight="1" thickBot="1">
      <c r="A17" s="251" t="s">
        <v>44</v>
      </c>
      <c r="B17" s="252"/>
      <c r="C17" s="252"/>
      <c r="D17" s="252"/>
      <c r="E17" s="252"/>
      <c r="F17" s="252"/>
      <c r="G17" s="252"/>
      <c r="H17" s="195">
        <f>SUM(H13:H16)</f>
        <v>0</v>
      </c>
      <c r="I17" s="146">
        <f>SUM(H13:H16)</f>
        <v>0</v>
      </c>
      <c r="J17"/>
      <c r="K17"/>
      <c r="L17"/>
      <c r="M17"/>
      <c r="N17"/>
      <c r="O17"/>
      <c r="P17"/>
      <c r="Q17"/>
      <c r="R17"/>
      <c r="S17"/>
      <c r="T17"/>
      <c r="U17"/>
    </row>
    <row r="18" spans="1:21" ht="11.4" customHeight="1">
      <c r="A18" s="259"/>
      <c r="B18" s="261" t="s">
        <v>49</v>
      </c>
      <c r="C18" s="261"/>
      <c r="D18" s="261"/>
      <c r="E18" s="261"/>
      <c r="F18" s="261"/>
      <c r="G18" s="261"/>
      <c r="H18" s="200">
        <f>ROUNDDOWN((H12+H17)*M18/100,-3)</f>
        <v>0</v>
      </c>
      <c r="J18"/>
      <c r="K18"/>
      <c r="L18"/>
      <c r="M18"/>
      <c r="N18"/>
      <c r="O18"/>
      <c r="P18"/>
      <c r="Q18"/>
      <c r="R18"/>
      <c r="S18"/>
      <c r="T18"/>
      <c r="U18"/>
    </row>
    <row r="19" spans="1:21" ht="11.4" customHeight="1">
      <c r="A19" s="259"/>
      <c r="B19" s="261" t="s">
        <v>50</v>
      </c>
      <c r="C19" s="261"/>
      <c r="D19" s="261"/>
      <c r="E19" s="261"/>
      <c r="F19" s="261"/>
      <c r="G19" s="261"/>
      <c r="H19" s="200">
        <f>ROUNDDOWN((H12+H18+H17)*$M19/100,-3)</f>
        <v>0</v>
      </c>
      <c r="J19"/>
      <c r="K19"/>
      <c r="L19"/>
      <c r="M19"/>
      <c r="N19"/>
      <c r="O19"/>
      <c r="P19"/>
      <c r="Q19"/>
      <c r="R19"/>
      <c r="S19"/>
      <c r="T19"/>
      <c r="U19"/>
    </row>
    <row r="20" spans="1:21" ht="11.4" customHeight="1" thickBot="1">
      <c r="A20" s="260"/>
      <c r="B20" s="262" t="s">
        <v>51</v>
      </c>
      <c r="C20" s="262"/>
      <c r="D20" s="262"/>
      <c r="E20" s="262"/>
      <c r="F20" s="262"/>
      <c r="G20" s="262"/>
      <c r="H20" s="201">
        <f>J20-M21</f>
        <v>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 ht="11.4" customHeight="1">
      <c r="A21" s="257" t="s">
        <v>52</v>
      </c>
      <c r="B21" s="258"/>
      <c r="C21" s="258"/>
      <c r="D21" s="258"/>
      <c r="E21" s="258"/>
      <c r="F21" s="258"/>
      <c r="G21" s="258"/>
      <c r="H21" s="202">
        <f>SUM(H12,H17:H20)</f>
        <v>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 ht="11.4" customHeight="1">
      <c r="A22" s="263" t="s">
        <v>53</v>
      </c>
      <c r="B22" s="264"/>
      <c r="C22" s="264"/>
      <c r="D22" s="264"/>
      <c r="E22" s="264"/>
      <c r="F22" s="264"/>
      <c r="G22" s="264"/>
      <c r="H22" s="200">
        <f>H21*0.1</f>
        <v>0</v>
      </c>
      <c r="J22"/>
      <c r="K22"/>
      <c r="L22"/>
      <c r="M22"/>
      <c r="N22"/>
      <c r="O22"/>
      <c r="P22"/>
      <c r="Q22"/>
      <c r="R22"/>
      <c r="S22"/>
      <c r="T22"/>
      <c r="U22"/>
    </row>
    <row r="23" spans="1:21" ht="21" customHeight="1" thickBot="1">
      <c r="A23" s="249" t="s">
        <v>54</v>
      </c>
      <c r="B23" s="250"/>
      <c r="C23" s="250"/>
      <c r="D23" s="250"/>
      <c r="E23" s="250"/>
      <c r="F23" s="250"/>
      <c r="G23" s="250"/>
      <c r="H23" s="201">
        <f>SUM(H21:H22)</f>
        <v>0</v>
      </c>
      <c r="J23"/>
      <c r="K23"/>
      <c r="L23"/>
      <c r="M23"/>
      <c r="N23"/>
      <c r="O23"/>
      <c r="P23"/>
      <c r="Q23"/>
      <c r="R23"/>
      <c r="S23"/>
      <c r="T23"/>
      <c r="U23"/>
    </row>
    <row r="24" spans="1:21" ht="16.5" customHeight="1">
      <c r="H24" s="87"/>
      <c r="J24"/>
      <c r="K24"/>
      <c r="L24"/>
      <c r="M24"/>
      <c r="N24"/>
      <c r="O24"/>
      <c r="P24"/>
      <c r="Q24"/>
      <c r="R24"/>
      <c r="S24"/>
      <c r="T24"/>
      <c r="U24"/>
    </row>
    <row r="25" spans="1:21" ht="11.4" customHeight="1">
      <c r="J25"/>
      <c r="K25"/>
      <c r="L25"/>
      <c r="M25"/>
      <c r="N25"/>
      <c r="O25"/>
      <c r="P25"/>
      <c r="Q25"/>
      <c r="R25"/>
      <c r="S25"/>
      <c r="T25"/>
      <c r="U25"/>
    </row>
    <row r="26" spans="1:21" s="83" customFormat="1" ht="11.4" customHeight="1">
      <c r="B26" s="84"/>
      <c r="D26" s="85"/>
      <c r="E26" s="86"/>
      <c r="F26" s="86"/>
      <c r="G26" s="82"/>
      <c r="H26" s="82"/>
      <c r="I26" s="82"/>
      <c r="J26"/>
      <c r="K26"/>
      <c r="L26"/>
      <c r="M26"/>
      <c r="N26"/>
      <c r="O26"/>
      <c r="P26"/>
      <c r="Q26"/>
      <c r="R26"/>
      <c r="S26"/>
      <c r="T26"/>
      <c r="U26"/>
    </row>
    <row r="27" spans="1:21" ht="13.2">
      <c r="J27"/>
      <c r="K27"/>
      <c r="L27"/>
      <c r="M27"/>
      <c r="N27"/>
      <c r="O27"/>
      <c r="P27"/>
      <c r="Q27"/>
      <c r="R27"/>
      <c r="S27"/>
      <c r="T27"/>
      <c r="U27"/>
    </row>
    <row r="28" spans="1:21" ht="13.2">
      <c r="J28"/>
      <c r="K28"/>
      <c r="L28"/>
      <c r="M28"/>
      <c r="N28"/>
      <c r="O28"/>
      <c r="P28"/>
      <c r="Q28"/>
      <c r="R28"/>
      <c r="S28"/>
      <c r="T28"/>
      <c r="U28"/>
    </row>
    <row r="29" spans="1:21" ht="13.2">
      <c r="J29"/>
      <c r="K29"/>
      <c r="L29"/>
      <c r="M29"/>
      <c r="N29"/>
      <c r="O29"/>
      <c r="P29"/>
      <c r="Q29"/>
      <c r="R29"/>
      <c r="S29"/>
      <c r="T29"/>
      <c r="U29"/>
    </row>
    <row r="30" spans="1:21" ht="13.2">
      <c r="J30"/>
      <c r="K30"/>
      <c r="L30"/>
      <c r="M30"/>
      <c r="N30"/>
      <c r="O30"/>
      <c r="P30"/>
      <c r="Q30"/>
      <c r="R30"/>
      <c r="S30"/>
      <c r="T30"/>
      <c r="U30"/>
    </row>
    <row r="31" spans="1:21" ht="13.2">
      <c r="J31"/>
      <c r="K31"/>
      <c r="L31"/>
      <c r="M31"/>
      <c r="N31"/>
      <c r="O31"/>
      <c r="P31"/>
      <c r="Q31"/>
      <c r="R31"/>
      <c r="S31"/>
      <c r="T31"/>
      <c r="U31"/>
    </row>
    <row r="32" spans="1:21" ht="13.2">
      <c r="J32"/>
      <c r="K32"/>
      <c r="L32"/>
      <c r="M32"/>
      <c r="N32"/>
      <c r="O32"/>
      <c r="P32"/>
      <c r="Q32"/>
      <c r="R32"/>
      <c r="S32"/>
      <c r="T32"/>
      <c r="U32"/>
    </row>
    <row r="33" spans="10:21" ht="13.2">
      <c r="J33"/>
      <c r="K33"/>
      <c r="L33"/>
      <c r="M33"/>
      <c r="N33"/>
      <c r="O33"/>
      <c r="P33"/>
      <c r="Q33"/>
      <c r="R33"/>
      <c r="S33"/>
      <c r="T33"/>
      <c r="U33"/>
    </row>
    <row r="34" spans="10:21" ht="13.2">
      <c r="J34"/>
      <c r="K34"/>
      <c r="L34"/>
      <c r="M34"/>
      <c r="N34"/>
      <c r="O34"/>
      <c r="P34"/>
      <c r="Q34"/>
      <c r="R34"/>
      <c r="S34"/>
      <c r="T34"/>
      <c r="U34"/>
    </row>
    <row r="35" spans="10:21" ht="13.2">
      <c r="J35"/>
      <c r="K35"/>
      <c r="L35"/>
      <c r="M35"/>
      <c r="N35"/>
      <c r="O35"/>
      <c r="P35"/>
      <c r="Q35"/>
      <c r="R35"/>
      <c r="S35"/>
      <c r="T35"/>
      <c r="U35"/>
    </row>
    <row r="36" spans="10:21" ht="13.2">
      <c r="J36"/>
      <c r="K36"/>
      <c r="L36"/>
      <c r="M36"/>
      <c r="N36"/>
      <c r="O36"/>
      <c r="P36"/>
      <c r="Q36"/>
      <c r="R36"/>
      <c r="S36"/>
      <c r="T36"/>
      <c r="U36"/>
    </row>
    <row r="37" spans="10:21" ht="13.2">
      <c r="J37"/>
      <c r="K37"/>
      <c r="L37"/>
      <c r="M37"/>
      <c r="N37"/>
      <c r="O37"/>
      <c r="P37"/>
      <c r="Q37"/>
      <c r="R37"/>
      <c r="S37"/>
      <c r="T37"/>
      <c r="U37"/>
    </row>
    <row r="38" spans="10:21" ht="13.2">
      <c r="J38"/>
      <c r="K38"/>
      <c r="L38"/>
      <c r="M38"/>
      <c r="N38"/>
      <c r="O38"/>
      <c r="P38"/>
      <c r="Q38"/>
      <c r="R38"/>
      <c r="S38"/>
      <c r="T38"/>
      <c r="U38"/>
    </row>
    <row r="39" spans="10:21" ht="13.2">
      <c r="J39"/>
      <c r="K39"/>
      <c r="L39"/>
      <c r="M39"/>
      <c r="N39"/>
      <c r="O39"/>
      <c r="P39"/>
      <c r="Q39"/>
      <c r="R39"/>
      <c r="S39"/>
      <c r="T39"/>
      <c r="U39"/>
    </row>
    <row r="40" spans="10:21" ht="13.2">
      <c r="J40"/>
      <c r="K40"/>
      <c r="L40"/>
      <c r="M40"/>
      <c r="N40"/>
      <c r="O40"/>
      <c r="P40"/>
      <c r="Q40"/>
      <c r="R40"/>
      <c r="S40"/>
      <c r="T40"/>
      <c r="U40"/>
    </row>
    <row r="41" spans="10:21" ht="13.2">
      <c r="J41"/>
      <c r="K41"/>
      <c r="L41"/>
      <c r="M41"/>
      <c r="N41"/>
      <c r="O41"/>
      <c r="P41"/>
      <c r="Q41"/>
      <c r="R41"/>
      <c r="S41"/>
      <c r="T41"/>
      <c r="U41"/>
    </row>
    <row r="42" spans="10:21" ht="13.2">
      <c r="J42"/>
      <c r="K42"/>
      <c r="L42"/>
      <c r="M42"/>
      <c r="N42"/>
      <c r="O42"/>
      <c r="P42"/>
      <c r="Q42"/>
      <c r="R42"/>
      <c r="S42"/>
      <c r="T42"/>
      <c r="U42"/>
    </row>
    <row r="43" spans="10:21" ht="13.2">
      <c r="J43"/>
      <c r="K43"/>
      <c r="L43"/>
      <c r="M43"/>
      <c r="N43"/>
      <c r="O43"/>
      <c r="P43"/>
      <c r="Q43"/>
      <c r="R43"/>
      <c r="S43"/>
      <c r="T43"/>
      <c r="U43"/>
    </row>
    <row r="44" spans="10:21" ht="13.2">
      <c r="J44"/>
      <c r="K44"/>
      <c r="L44"/>
      <c r="M44"/>
      <c r="N44"/>
      <c r="O44"/>
      <c r="P44"/>
      <c r="Q44"/>
      <c r="R44"/>
      <c r="S44"/>
      <c r="T44"/>
      <c r="U44"/>
    </row>
    <row r="45" spans="10:21" ht="13.2">
      <c r="J45"/>
      <c r="K45"/>
      <c r="L45"/>
      <c r="M45"/>
      <c r="N45"/>
      <c r="O45"/>
      <c r="P45"/>
      <c r="Q45"/>
      <c r="R45"/>
      <c r="S45"/>
      <c r="T45"/>
      <c r="U45"/>
    </row>
    <row r="46" spans="10:21" ht="13.2">
      <c r="J46"/>
      <c r="K46"/>
      <c r="L46"/>
      <c r="M46"/>
      <c r="N46"/>
      <c r="O46"/>
      <c r="P46"/>
      <c r="Q46"/>
      <c r="R46"/>
      <c r="S46"/>
      <c r="T46"/>
      <c r="U46"/>
    </row>
    <row r="47" spans="10:21" ht="13.2">
      <c r="J47"/>
      <c r="K47"/>
      <c r="L47"/>
      <c r="M47"/>
      <c r="N47"/>
      <c r="O47"/>
      <c r="P47"/>
      <c r="Q47"/>
      <c r="R47"/>
      <c r="S47"/>
      <c r="T47"/>
      <c r="U47"/>
    </row>
  </sheetData>
  <mergeCells count="12">
    <mergeCell ref="J13:K13"/>
    <mergeCell ref="A23:G23"/>
    <mergeCell ref="A17:G17"/>
    <mergeCell ref="A1:I1"/>
    <mergeCell ref="A12:G12"/>
    <mergeCell ref="A13:A16"/>
    <mergeCell ref="A21:G21"/>
    <mergeCell ref="A18:A20"/>
    <mergeCell ref="B18:G18"/>
    <mergeCell ref="B19:G19"/>
    <mergeCell ref="B20:G20"/>
    <mergeCell ref="A22:G22"/>
  </mergeCells>
  <phoneticPr fontId="2"/>
  <pageMargins left="0.75" right="0.75" top="1" bottom="1" header="0.51200000000000001" footer="0.51200000000000001"/>
  <pageSetup paperSize="9" scale="97" fitToHeight="0" orientation="portrait" r:id="rId1"/>
  <headerFooter alignWithMargins="0"/>
  <colBreaks count="1" manualBreakCount="1">
    <brk id="8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50"/>
  <sheetViews>
    <sheetView showZeros="0" view="pageBreakPreview" zoomScaleNormal="100" workbookViewId="0">
      <selection activeCell="N17" sqref="N17"/>
    </sheetView>
  </sheetViews>
  <sheetFormatPr defaultColWidth="9" defaultRowHeight="10.8"/>
  <cols>
    <col min="1" max="1" width="27.6640625" style="83" customWidth="1"/>
    <col min="2" max="2" width="7.44140625" style="84" hidden="1" customWidth="1"/>
    <col min="3" max="3" width="20.6640625" style="85" hidden="1" customWidth="1"/>
    <col min="4" max="4" width="11.77734375" style="83" hidden="1" customWidth="1"/>
    <col min="5" max="5" width="9.6640625" style="85" customWidth="1"/>
    <col min="6" max="7" width="5.77734375" style="90" hidden="1" customWidth="1"/>
    <col min="8" max="9" width="5.77734375" style="90" customWidth="1"/>
    <col min="10" max="13" width="5.77734375" style="90" hidden="1" customWidth="1"/>
    <col min="14" max="17" width="5.77734375" style="90" customWidth="1"/>
    <col min="18" max="21" width="5.77734375" style="90" hidden="1" customWidth="1"/>
    <col min="22" max="23" width="5.77734375" style="90" customWidth="1"/>
    <col min="24" max="67" width="5.77734375" style="90" hidden="1" customWidth="1"/>
    <col min="68" max="68" width="5.77734375" style="90" customWidth="1"/>
    <col min="69" max="69" width="7.44140625" style="90" customWidth="1"/>
    <col min="70" max="70" width="8.77734375" style="83" customWidth="1"/>
    <col min="71" max="71" width="7" style="83" customWidth="1"/>
    <col min="72" max="72" width="35.88671875" style="82" bestFit="1" customWidth="1"/>
    <col min="73" max="73" width="7.44140625" style="83" customWidth="1"/>
    <col min="74" max="74" width="9.6640625" style="82" customWidth="1"/>
    <col min="75" max="75" width="5.6640625" style="83" customWidth="1"/>
    <col min="76" max="76" width="3.6640625" style="83" customWidth="1"/>
    <col min="77" max="77" width="5.6640625" style="83" customWidth="1"/>
    <col min="78" max="78" width="9.6640625" style="83" customWidth="1"/>
    <col min="79" max="79" width="13.44140625" style="83" customWidth="1"/>
    <col min="80" max="16384" width="9" style="83"/>
  </cols>
  <sheetData>
    <row r="1" spans="1:80" s="41" customFormat="1" ht="33.75" customHeight="1">
      <c r="A1" s="253" t="s">
        <v>55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40"/>
    </row>
    <row r="2" spans="1:80" s="41" customFormat="1" ht="13.2">
      <c r="A2" s="42"/>
      <c r="B2" s="43"/>
      <c r="C2" s="43"/>
      <c r="D2" s="43"/>
      <c r="E2" s="44"/>
      <c r="F2" s="44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45"/>
      <c r="BO2" s="45"/>
      <c r="BP2" s="45"/>
      <c r="BQ2" s="38" t="str">
        <f>"("&amp;表紙等_署用!$H$1&amp;")"</f>
        <v>(№ 8-25)</v>
      </c>
      <c r="BR2" s="46"/>
    </row>
    <row r="3" spans="1:80" s="41" customFormat="1" ht="13.2">
      <c r="A3" s="42"/>
      <c r="B3" s="47"/>
      <c r="C3" s="47"/>
      <c r="D3" s="47"/>
      <c r="E3" s="44"/>
      <c r="F3" s="44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45"/>
      <c r="BO3" s="45"/>
      <c r="BP3" s="45"/>
      <c r="BQ3" s="48" t="s">
        <v>79</v>
      </c>
      <c r="BR3" s="46"/>
    </row>
    <row r="4" spans="1:80" ht="5.25" customHeight="1" thickBot="1">
      <c r="B4" s="85"/>
      <c r="BS4" s="82"/>
      <c r="BT4" s="83"/>
      <c r="BU4" s="82"/>
      <c r="BV4" s="83"/>
      <c r="BY4" s="91"/>
    </row>
    <row r="5" spans="1:80" ht="13.5" customHeight="1">
      <c r="A5" s="283"/>
      <c r="B5" s="284"/>
      <c r="C5" s="284"/>
      <c r="D5" s="284"/>
      <c r="E5" s="285"/>
      <c r="F5" s="271" t="s">
        <v>80</v>
      </c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3"/>
      <c r="BS5" s="82"/>
      <c r="BT5" s="83"/>
      <c r="BU5" s="82"/>
      <c r="BV5" s="83"/>
    </row>
    <row r="6" spans="1:80" ht="14.25" customHeight="1">
      <c r="A6" s="286"/>
      <c r="B6" s="287"/>
      <c r="C6" s="287"/>
      <c r="D6" s="287"/>
      <c r="E6" s="288"/>
      <c r="F6" s="289" t="s">
        <v>107</v>
      </c>
      <c r="G6" s="270"/>
      <c r="H6" s="267" t="s">
        <v>64</v>
      </c>
      <c r="I6" s="268"/>
      <c r="J6" s="267" t="s">
        <v>81</v>
      </c>
      <c r="K6" s="268"/>
      <c r="L6" s="267" t="s">
        <v>82</v>
      </c>
      <c r="M6" s="268"/>
      <c r="N6" s="267" t="s">
        <v>83</v>
      </c>
      <c r="O6" s="268"/>
      <c r="P6" s="269" t="s">
        <v>91</v>
      </c>
      <c r="Q6" s="270"/>
      <c r="R6" s="267" t="s">
        <v>144</v>
      </c>
      <c r="S6" s="268"/>
      <c r="T6" s="267" t="s">
        <v>84</v>
      </c>
      <c r="U6" s="268"/>
      <c r="V6" s="267" t="s">
        <v>85</v>
      </c>
      <c r="W6" s="268"/>
      <c r="X6" s="267" t="s">
        <v>86</v>
      </c>
      <c r="Y6" s="268"/>
      <c r="Z6" s="267" t="s">
        <v>93</v>
      </c>
      <c r="AA6" s="268"/>
      <c r="AB6" s="267" t="s">
        <v>108</v>
      </c>
      <c r="AC6" s="268"/>
      <c r="AD6" s="267" t="s">
        <v>88</v>
      </c>
      <c r="AE6" s="268"/>
      <c r="AF6" s="267" t="s">
        <v>109</v>
      </c>
      <c r="AG6" s="268"/>
      <c r="AH6" s="267" t="s">
        <v>139</v>
      </c>
      <c r="AI6" s="268"/>
      <c r="AJ6" s="267" t="s">
        <v>89</v>
      </c>
      <c r="AK6" s="268"/>
      <c r="AL6" s="267" t="s">
        <v>87</v>
      </c>
      <c r="AM6" s="268"/>
      <c r="AN6" s="269" t="s">
        <v>98</v>
      </c>
      <c r="AO6" s="270"/>
      <c r="AP6" s="269" t="s">
        <v>97</v>
      </c>
      <c r="AQ6" s="270"/>
      <c r="AR6" s="269" t="s">
        <v>99</v>
      </c>
      <c r="AS6" s="270"/>
      <c r="AT6" s="267" t="s">
        <v>94</v>
      </c>
      <c r="AU6" s="268"/>
      <c r="AV6" s="269" t="s">
        <v>95</v>
      </c>
      <c r="AW6" s="270"/>
      <c r="AX6" s="269" t="s">
        <v>96</v>
      </c>
      <c r="AY6" s="270"/>
      <c r="AZ6" s="269" t="s">
        <v>100</v>
      </c>
      <c r="BA6" s="270"/>
      <c r="BB6" s="267" t="s">
        <v>102</v>
      </c>
      <c r="BC6" s="268"/>
      <c r="BD6" s="267" t="s">
        <v>101</v>
      </c>
      <c r="BE6" s="268"/>
      <c r="BF6" s="269" t="s">
        <v>92</v>
      </c>
      <c r="BG6" s="270"/>
      <c r="BH6" s="267" t="s">
        <v>103</v>
      </c>
      <c r="BI6" s="268"/>
      <c r="BJ6" s="267" t="s">
        <v>104</v>
      </c>
      <c r="BK6" s="268"/>
      <c r="BL6" s="267" t="s">
        <v>90</v>
      </c>
      <c r="BM6" s="268"/>
      <c r="BN6" s="269" t="s">
        <v>105</v>
      </c>
      <c r="BO6" s="290"/>
      <c r="BP6" s="281" t="s">
        <v>56</v>
      </c>
      <c r="BQ6" s="282"/>
      <c r="BS6" s="82"/>
      <c r="BT6" s="83"/>
      <c r="BU6" s="82"/>
      <c r="BV6" s="83"/>
    </row>
    <row r="7" spans="1:80" ht="14.25" customHeight="1">
      <c r="A7" s="277" t="s">
        <v>57</v>
      </c>
      <c r="B7" s="278"/>
      <c r="C7" s="278"/>
      <c r="D7" s="278"/>
      <c r="E7" s="279"/>
      <c r="F7" s="280">
        <f>BU18</f>
        <v>0</v>
      </c>
      <c r="G7" s="266"/>
      <c r="H7" s="265">
        <f>BU19</f>
        <v>0</v>
      </c>
      <c r="I7" s="266"/>
      <c r="J7" s="265">
        <f>BU20</f>
        <v>0</v>
      </c>
      <c r="K7" s="266"/>
      <c r="L7" s="265">
        <f>BU21</f>
        <v>0</v>
      </c>
      <c r="M7" s="266"/>
      <c r="N7" s="265">
        <f>BU22</f>
        <v>0</v>
      </c>
      <c r="O7" s="266"/>
      <c r="P7" s="265">
        <f>BU33</f>
        <v>0</v>
      </c>
      <c r="Q7" s="266"/>
      <c r="R7" s="265">
        <f>BU48</f>
        <v>0</v>
      </c>
      <c r="S7" s="266"/>
      <c r="T7" s="265">
        <f>BU26</f>
        <v>0</v>
      </c>
      <c r="U7" s="266"/>
      <c r="V7" s="265">
        <f>BU27</f>
        <v>0</v>
      </c>
      <c r="W7" s="266"/>
      <c r="X7" s="265">
        <f>BU28</f>
        <v>0</v>
      </c>
      <c r="Y7" s="266"/>
      <c r="Z7" s="265">
        <f>BU35</f>
        <v>0</v>
      </c>
      <c r="AA7" s="266"/>
      <c r="AB7" s="265">
        <f>BU23</f>
        <v>0</v>
      </c>
      <c r="AC7" s="266"/>
      <c r="AD7" s="265">
        <f>BU30</f>
        <v>0</v>
      </c>
      <c r="AE7" s="266"/>
      <c r="AF7" s="265">
        <f>BU24</f>
        <v>0</v>
      </c>
      <c r="AG7" s="266"/>
      <c r="AH7" s="265">
        <f>BU25</f>
        <v>0</v>
      </c>
      <c r="AI7" s="266"/>
      <c r="AJ7" s="265">
        <f>BU31</f>
        <v>0</v>
      </c>
      <c r="AK7" s="266"/>
      <c r="AL7" s="265">
        <f>BU29</f>
        <v>0</v>
      </c>
      <c r="AM7" s="266"/>
      <c r="AN7" s="265">
        <f>BU40</f>
        <v>0</v>
      </c>
      <c r="AO7" s="266"/>
      <c r="AP7" s="265">
        <f>BU39</f>
        <v>0</v>
      </c>
      <c r="AQ7" s="266"/>
      <c r="AR7" s="265">
        <f>BU41</f>
        <v>0</v>
      </c>
      <c r="AS7" s="266"/>
      <c r="AT7" s="265">
        <f>BU36</f>
        <v>0</v>
      </c>
      <c r="AU7" s="266"/>
      <c r="AV7" s="265">
        <f>BU37</f>
        <v>0</v>
      </c>
      <c r="AW7" s="266"/>
      <c r="AX7" s="265">
        <f>BU38</f>
        <v>0</v>
      </c>
      <c r="AY7" s="266"/>
      <c r="AZ7" s="265">
        <f>BU42</f>
        <v>0</v>
      </c>
      <c r="BA7" s="266"/>
      <c r="BB7" s="265">
        <f>BU44</f>
        <v>0</v>
      </c>
      <c r="BC7" s="266"/>
      <c r="BD7" s="265">
        <f>BU43</f>
        <v>0</v>
      </c>
      <c r="BE7" s="266"/>
      <c r="BF7" s="265">
        <f>BU34</f>
        <v>0</v>
      </c>
      <c r="BG7" s="266"/>
      <c r="BH7" s="265">
        <f>BU45</f>
        <v>0</v>
      </c>
      <c r="BI7" s="266"/>
      <c r="BJ7" s="265">
        <f>BU46</f>
        <v>0</v>
      </c>
      <c r="BK7" s="266"/>
      <c r="BL7" s="265">
        <f>BU32</f>
        <v>0</v>
      </c>
      <c r="BM7" s="266"/>
      <c r="BN7" s="265">
        <f>BU47</f>
        <v>0</v>
      </c>
      <c r="BO7" s="274"/>
      <c r="BP7" s="275">
        <f>SUM(F7:BO7)</f>
        <v>0</v>
      </c>
      <c r="BQ7" s="276"/>
      <c r="BS7" s="82"/>
      <c r="BT7" s="83"/>
      <c r="BU7" s="82"/>
      <c r="BV7" s="83"/>
    </row>
    <row r="8" spans="1:80" s="106" customFormat="1" ht="18.75" customHeight="1" thickBot="1">
      <c r="A8" s="137" t="s">
        <v>35</v>
      </c>
      <c r="B8" s="81" t="s">
        <v>36</v>
      </c>
      <c r="C8" s="81" t="s">
        <v>58</v>
      </c>
      <c r="D8" s="138" t="s">
        <v>37</v>
      </c>
      <c r="E8" s="139" t="s">
        <v>38</v>
      </c>
      <c r="F8" s="92" t="s">
        <v>106</v>
      </c>
      <c r="G8" s="93" t="s">
        <v>60</v>
      </c>
      <c r="H8" s="93" t="s">
        <v>59</v>
      </c>
      <c r="I8" s="93" t="s">
        <v>60</v>
      </c>
      <c r="J8" s="93" t="s">
        <v>59</v>
      </c>
      <c r="K8" s="93" t="s">
        <v>60</v>
      </c>
      <c r="L8" s="93" t="s">
        <v>59</v>
      </c>
      <c r="M8" s="93" t="s">
        <v>60</v>
      </c>
      <c r="N8" s="93" t="s">
        <v>59</v>
      </c>
      <c r="O8" s="93" t="s">
        <v>60</v>
      </c>
      <c r="P8" s="93" t="s">
        <v>59</v>
      </c>
      <c r="Q8" s="93" t="s">
        <v>60</v>
      </c>
      <c r="R8" s="93" t="s">
        <v>59</v>
      </c>
      <c r="S8" s="93" t="s">
        <v>60</v>
      </c>
      <c r="T8" s="93" t="s">
        <v>59</v>
      </c>
      <c r="U8" s="93" t="s">
        <v>60</v>
      </c>
      <c r="V8" s="93" t="s">
        <v>59</v>
      </c>
      <c r="W8" s="93" t="s">
        <v>60</v>
      </c>
      <c r="X8" s="93" t="s">
        <v>59</v>
      </c>
      <c r="Y8" s="93" t="s">
        <v>60</v>
      </c>
      <c r="Z8" s="93" t="s">
        <v>59</v>
      </c>
      <c r="AA8" s="93" t="s">
        <v>60</v>
      </c>
      <c r="AB8" s="93" t="s">
        <v>59</v>
      </c>
      <c r="AC8" s="93" t="s">
        <v>60</v>
      </c>
      <c r="AD8" s="93" t="s">
        <v>59</v>
      </c>
      <c r="AE8" s="93" t="s">
        <v>60</v>
      </c>
      <c r="AF8" s="93" t="s">
        <v>59</v>
      </c>
      <c r="AG8" s="93" t="s">
        <v>60</v>
      </c>
      <c r="AH8" s="93" t="s">
        <v>59</v>
      </c>
      <c r="AI8" s="93" t="s">
        <v>60</v>
      </c>
      <c r="AJ8" s="93" t="s">
        <v>59</v>
      </c>
      <c r="AK8" s="93" t="s">
        <v>60</v>
      </c>
      <c r="AL8" s="93" t="s">
        <v>59</v>
      </c>
      <c r="AM8" s="93" t="s">
        <v>60</v>
      </c>
      <c r="AN8" s="93" t="s">
        <v>59</v>
      </c>
      <c r="AO8" s="93" t="s">
        <v>60</v>
      </c>
      <c r="AP8" s="93" t="s">
        <v>59</v>
      </c>
      <c r="AQ8" s="93" t="s">
        <v>60</v>
      </c>
      <c r="AR8" s="93" t="s">
        <v>59</v>
      </c>
      <c r="AS8" s="93" t="s">
        <v>60</v>
      </c>
      <c r="AT8" s="93" t="s">
        <v>59</v>
      </c>
      <c r="AU8" s="93" t="s">
        <v>60</v>
      </c>
      <c r="AV8" s="93" t="s">
        <v>59</v>
      </c>
      <c r="AW8" s="93" t="s">
        <v>60</v>
      </c>
      <c r="AX8" s="93" t="s">
        <v>59</v>
      </c>
      <c r="AY8" s="93" t="s">
        <v>60</v>
      </c>
      <c r="AZ8" s="93" t="s">
        <v>59</v>
      </c>
      <c r="BA8" s="93" t="s">
        <v>60</v>
      </c>
      <c r="BB8" s="93" t="s">
        <v>59</v>
      </c>
      <c r="BC8" s="93" t="s">
        <v>60</v>
      </c>
      <c r="BD8" s="93" t="s">
        <v>59</v>
      </c>
      <c r="BE8" s="93" t="s">
        <v>60</v>
      </c>
      <c r="BF8" s="93" t="s">
        <v>59</v>
      </c>
      <c r="BG8" s="93" t="s">
        <v>60</v>
      </c>
      <c r="BH8" s="93" t="s">
        <v>59</v>
      </c>
      <c r="BI8" s="93" t="s">
        <v>60</v>
      </c>
      <c r="BJ8" s="93" t="s">
        <v>59</v>
      </c>
      <c r="BK8" s="93" t="s">
        <v>60</v>
      </c>
      <c r="BL8" s="93" t="s">
        <v>59</v>
      </c>
      <c r="BM8" s="93" t="s">
        <v>60</v>
      </c>
      <c r="BN8" s="93" t="s">
        <v>61</v>
      </c>
      <c r="BO8" s="94" t="s">
        <v>60</v>
      </c>
      <c r="BP8" s="92" t="s">
        <v>61</v>
      </c>
      <c r="BQ8" s="95" t="s">
        <v>62</v>
      </c>
      <c r="BS8" s="136"/>
      <c r="BT8" s="83"/>
      <c r="BU8" s="82"/>
    </row>
    <row r="9" spans="1:80" s="134" customFormat="1">
      <c r="A9" s="170" t="s">
        <v>156</v>
      </c>
      <c r="B9" s="171"/>
      <c r="C9" s="172"/>
      <c r="D9" s="173"/>
      <c r="E9" s="174" t="s">
        <v>157</v>
      </c>
      <c r="F9" s="190"/>
      <c r="G9" s="205"/>
      <c r="H9" s="191">
        <v>4</v>
      </c>
      <c r="I9" s="205">
        <v>114.5</v>
      </c>
      <c r="J9" s="191"/>
      <c r="K9" s="205"/>
      <c r="L9" s="191"/>
      <c r="M9" s="205"/>
      <c r="N9" s="191"/>
      <c r="O9" s="205"/>
      <c r="P9" s="191">
        <v>35</v>
      </c>
      <c r="Q9" s="205">
        <v>716.6</v>
      </c>
      <c r="R9" s="191"/>
      <c r="S9" s="205"/>
      <c r="T9" s="191"/>
      <c r="U9" s="205"/>
      <c r="V9" s="191">
        <v>45</v>
      </c>
      <c r="W9" s="205">
        <v>1443.9</v>
      </c>
      <c r="X9" s="191"/>
      <c r="Y9" s="205"/>
      <c r="Z9" s="191"/>
      <c r="AA9" s="205"/>
      <c r="AB9" s="191"/>
      <c r="AC9" s="205"/>
      <c r="AD9" s="191"/>
      <c r="AE9" s="205"/>
      <c r="AF9" s="191"/>
      <c r="AG9" s="205"/>
      <c r="AH9" s="191"/>
      <c r="AI9" s="205"/>
      <c r="AJ9" s="191"/>
      <c r="AK9" s="205"/>
      <c r="AL9" s="191"/>
      <c r="AM9" s="205"/>
      <c r="AN9" s="191"/>
      <c r="AO9" s="205"/>
      <c r="AP9" s="191"/>
      <c r="AQ9" s="205"/>
      <c r="AR9" s="191"/>
      <c r="AS9" s="205"/>
      <c r="AT9" s="191"/>
      <c r="AU9" s="205"/>
      <c r="AV9" s="191"/>
      <c r="AW9" s="205"/>
      <c r="AX9" s="191"/>
      <c r="AY9" s="205"/>
      <c r="AZ9" s="191"/>
      <c r="BA9" s="205"/>
      <c r="BB9" s="191"/>
      <c r="BC9" s="205"/>
      <c r="BD9" s="191"/>
      <c r="BE9" s="205"/>
      <c r="BF9" s="191"/>
      <c r="BG9" s="205"/>
      <c r="BH9" s="191"/>
      <c r="BI9" s="205"/>
      <c r="BJ9" s="191"/>
      <c r="BK9" s="205"/>
      <c r="BL9" s="191"/>
      <c r="BM9" s="205"/>
      <c r="BN9" s="191"/>
      <c r="BO9" s="209"/>
      <c r="BP9" s="190">
        <f>SUMIF(F$8:BO$8,"個数",F9:BO9)</f>
        <v>84</v>
      </c>
      <c r="BQ9" s="209">
        <f>SUMIF(F$8:BO$8,"施工長",F9:BO9)</f>
        <v>2275</v>
      </c>
      <c r="BS9" s="135"/>
      <c r="BT9" s="83"/>
      <c r="BU9" s="82"/>
    </row>
    <row r="10" spans="1:80" s="134" customFormat="1">
      <c r="A10" s="175" t="s">
        <v>159</v>
      </c>
      <c r="B10" s="176"/>
      <c r="C10" s="177"/>
      <c r="D10" s="178"/>
      <c r="E10" s="179" t="s">
        <v>157</v>
      </c>
      <c r="F10" s="192"/>
      <c r="G10" s="206"/>
      <c r="H10" s="141"/>
      <c r="I10" s="206"/>
      <c r="J10" s="141"/>
      <c r="K10" s="206"/>
      <c r="L10" s="141"/>
      <c r="M10" s="206"/>
      <c r="N10" s="141"/>
      <c r="O10" s="206"/>
      <c r="P10" s="141">
        <v>10</v>
      </c>
      <c r="Q10" s="206">
        <v>30.1</v>
      </c>
      <c r="R10" s="141"/>
      <c r="S10" s="206"/>
      <c r="T10" s="141"/>
      <c r="U10" s="206"/>
      <c r="V10" s="141">
        <v>6</v>
      </c>
      <c r="W10" s="206">
        <v>23.3</v>
      </c>
      <c r="X10" s="141"/>
      <c r="Y10" s="206"/>
      <c r="Z10" s="141"/>
      <c r="AA10" s="206"/>
      <c r="AB10" s="141"/>
      <c r="AC10" s="206"/>
      <c r="AD10" s="141"/>
      <c r="AE10" s="206"/>
      <c r="AF10" s="141"/>
      <c r="AG10" s="206"/>
      <c r="AH10" s="141"/>
      <c r="AI10" s="206"/>
      <c r="AJ10" s="141"/>
      <c r="AK10" s="206"/>
      <c r="AL10" s="141"/>
      <c r="AM10" s="206"/>
      <c r="AN10" s="141"/>
      <c r="AO10" s="206"/>
      <c r="AP10" s="141"/>
      <c r="AQ10" s="206"/>
      <c r="AR10" s="141"/>
      <c r="AS10" s="206"/>
      <c r="AT10" s="141"/>
      <c r="AU10" s="206"/>
      <c r="AV10" s="141"/>
      <c r="AW10" s="206"/>
      <c r="AX10" s="141"/>
      <c r="AY10" s="206"/>
      <c r="AZ10" s="141"/>
      <c r="BA10" s="206"/>
      <c r="BB10" s="141"/>
      <c r="BC10" s="206"/>
      <c r="BD10" s="141"/>
      <c r="BE10" s="206"/>
      <c r="BF10" s="141"/>
      <c r="BG10" s="206"/>
      <c r="BH10" s="141"/>
      <c r="BI10" s="206"/>
      <c r="BJ10" s="141"/>
      <c r="BK10" s="206"/>
      <c r="BL10" s="141"/>
      <c r="BM10" s="206"/>
      <c r="BN10" s="141"/>
      <c r="BO10" s="210"/>
      <c r="BP10" s="192">
        <f>SUMIF(F$8:BO$8,"個数",F10:BO10)</f>
        <v>16</v>
      </c>
      <c r="BQ10" s="210">
        <f>SUMIF(F$8:BO$8,"施工長",F10:BO10)</f>
        <v>53.400000000000006</v>
      </c>
      <c r="BS10" s="135"/>
      <c r="BT10" s="83"/>
      <c r="BU10" s="82"/>
    </row>
    <row r="11" spans="1:80" s="134" customFormat="1">
      <c r="A11" s="175" t="s">
        <v>160</v>
      </c>
      <c r="B11" s="176"/>
      <c r="C11" s="177"/>
      <c r="D11" s="178"/>
      <c r="E11" s="179" t="s">
        <v>157</v>
      </c>
      <c r="F11" s="192"/>
      <c r="G11" s="206"/>
      <c r="H11" s="141"/>
      <c r="I11" s="206"/>
      <c r="J11" s="141"/>
      <c r="K11" s="206"/>
      <c r="L11" s="141"/>
      <c r="M11" s="206"/>
      <c r="N11" s="141">
        <v>11</v>
      </c>
      <c r="O11" s="206">
        <v>745</v>
      </c>
      <c r="P11" s="141">
        <v>3</v>
      </c>
      <c r="Q11" s="206">
        <v>906</v>
      </c>
      <c r="R11" s="141"/>
      <c r="S11" s="206"/>
      <c r="T11" s="141"/>
      <c r="U11" s="206"/>
      <c r="V11" s="141"/>
      <c r="W11" s="206"/>
      <c r="X11" s="141"/>
      <c r="Y11" s="206"/>
      <c r="Z11" s="141"/>
      <c r="AA11" s="206"/>
      <c r="AB11" s="141"/>
      <c r="AC11" s="206"/>
      <c r="AD11" s="141"/>
      <c r="AE11" s="206"/>
      <c r="AF11" s="141"/>
      <c r="AG11" s="206"/>
      <c r="AH11" s="141"/>
      <c r="AI11" s="206"/>
      <c r="AJ11" s="141"/>
      <c r="AK11" s="206"/>
      <c r="AL11" s="141"/>
      <c r="AM11" s="206"/>
      <c r="AN11" s="141"/>
      <c r="AO11" s="206"/>
      <c r="AP11" s="141"/>
      <c r="AQ11" s="206"/>
      <c r="AR11" s="141"/>
      <c r="AS11" s="206"/>
      <c r="AT11" s="141"/>
      <c r="AU11" s="206"/>
      <c r="AV11" s="141"/>
      <c r="AW11" s="206"/>
      <c r="AX11" s="141"/>
      <c r="AY11" s="206"/>
      <c r="AZ11" s="141"/>
      <c r="BA11" s="206"/>
      <c r="BB11" s="141"/>
      <c r="BC11" s="206"/>
      <c r="BD11" s="141"/>
      <c r="BE11" s="206"/>
      <c r="BF11" s="141"/>
      <c r="BG11" s="206"/>
      <c r="BH11" s="141"/>
      <c r="BI11" s="206"/>
      <c r="BJ11" s="141"/>
      <c r="BK11" s="206"/>
      <c r="BL11" s="141"/>
      <c r="BM11" s="206"/>
      <c r="BN11" s="141"/>
      <c r="BO11" s="210"/>
      <c r="BP11" s="192">
        <f t="shared" ref="BP11:BP13" si="0">SUMIF(F$8:BO$8,"個数",F11:BO11)</f>
        <v>14</v>
      </c>
      <c r="BQ11" s="210">
        <f t="shared" ref="BQ11:BQ13" si="1">SUMIF(F$8:BO$8,"施工長",F11:BO11)</f>
        <v>1651</v>
      </c>
      <c r="BS11" s="135"/>
      <c r="BT11" s="83"/>
      <c r="BU11" s="82"/>
    </row>
    <row r="12" spans="1:80" s="134" customFormat="1">
      <c r="A12" s="175"/>
      <c r="B12" s="176"/>
      <c r="C12" s="177"/>
      <c r="D12" s="178"/>
      <c r="E12" s="179" t="s">
        <v>161</v>
      </c>
      <c r="F12" s="192"/>
      <c r="G12" s="206"/>
      <c r="H12" s="141">
        <v>2</v>
      </c>
      <c r="I12" s="206">
        <v>44</v>
      </c>
      <c r="J12" s="141"/>
      <c r="K12" s="206"/>
      <c r="L12" s="141"/>
      <c r="M12" s="206"/>
      <c r="N12" s="141"/>
      <c r="O12" s="206"/>
      <c r="P12" s="141"/>
      <c r="Q12" s="206"/>
      <c r="R12" s="141"/>
      <c r="S12" s="206"/>
      <c r="T12" s="141"/>
      <c r="U12" s="206"/>
      <c r="V12" s="141"/>
      <c r="W12" s="206"/>
      <c r="X12" s="141"/>
      <c r="Y12" s="206"/>
      <c r="Z12" s="141"/>
      <c r="AA12" s="206"/>
      <c r="AB12" s="141"/>
      <c r="AC12" s="206"/>
      <c r="AD12" s="141"/>
      <c r="AE12" s="206"/>
      <c r="AF12" s="141"/>
      <c r="AG12" s="206"/>
      <c r="AH12" s="141"/>
      <c r="AI12" s="206"/>
      <c r="AJ12" s="141"/>
      <c r="AK12" s="206"/>
      <c r="AL12" s="141"/>
      <c r="AM12" s="206"/>
      <c r="AN12" s="141"/>
      <c r="AO12" s="206"/>
      <c r="AP12" s="141"/>
      <c r="AQ12" s="206"/>
      <c r="AR12" s="141"/>
      <c r="AS12" s="206"/>
      <c r="AT12" s="141"/>
      <c r="AU12" s="206"/>
      <c r="AV12" s="141"/>
      <c r="AW12" s="206"/>
      <c r="AX12" s="141"/>
      <c r="AY12" s="206"/>
      <c r="AZ12" s="141"/>
      <c r="BA12" s="206"/>
      <c r="BB12" s="141"/>
      <c r="BC12" s="206"/>
      <c r="BD12" s="141"/>
      <c r="BE12" s="206"/>
      <c r="BF12" s="141"/>
      <c r="BG12" s="206"/>
      <c r="BH12" s="141"/>
      <c r="BI12" s="206"/>
      <c r="BJ12" s="141"/>
      <c r="BK12" s="206"/>
      <c r="BL12" s="141"/>
      <c r="BM12" s="206"/>
      <c r="BN12" s="141"/>
      <c r="BO12" s="210"/>
      <c r="BP12" s="192">
        <f t="shared" si="0"/>
        <v>2</v>
      </c>
      <c r="BQ12" s="210">
        <f t="shared" si="1"/>
        <v>44</v>
      </c>
      <c r="BS12" s="135"/>
      <c r="BT12" s="83"/>
      <c r="BU12" s="82"/>
    </row>
    <row r="13" spans="1:80" s="134" customFormat="1">
      <c r="A13" s="175" t="s">
        <v>162</v>
      </c>
      <c r="B13" s="176"/>
      <c r="C13" s="177"/>
      <c r="D13" s="178"/>
      <c r="E13" s="179" t="s">
        <v>157</v>
      </c>
      <c r="F13" s="192"/>
      <c r="G13" s="206"/>
      <c r="H13" s="141"/>
      <c r="I13" s="206"/>
      <c r="J13" s="141"/>
      <c r="K13" s="206"/>
      <c r="L13" s="141"/>
      <c r="M13" s="206"/>
      <c r="N13" s="141"/>
      <c r="O13" s="206"/>
      <c r="P13" s="141">
        <v>47</v>
      </c>
      <c r="Q13" s="206">
        <v>426</v>
      </c>
      <c r="R13" s="141"/>
      <c r="S13" s="206"/>
      <c r="T13" s="141"/>
      <c r="U13" s="206"/>
      <c r="V13" s="141">
        <v>43</v>
      </c>
      <c r="W13" s="206">
        <v>405</v>
      </c>
      <c r="X13" s="141"/>
      <c r="Y13" s="206"/>
      <c r="Z13" s="141"/>
      <c r="AA13" s="206"/>
      <c r="AB13" s="141"/>
      <c r="AC13" s="206"/>
      <c r="AD13" s="141"/>
      <c r="AE13" s="206"/>
      <c r="AF13" s="141"/>
      <c r="AG13" s="206"/>
      <c r="AH13" s="141"/>
      <c r="AI13" s="206"/>
      <c r="AJ13" s="141"/>
      <c r="AK13" s="206"/>
      <c r="AL13" s="141"/>
      <c r="AM13" s="206"/>
      <c r="AN13" s="141"/>
      <c r="AO13" s="206"/>
      <c r="AP13" s="141"/>
      <c r="AQ13" s="206"/>
      <c r="AR13" s="141"/>
      <c r="AS13" s="206"/>
      <c r="AT13" s="141"/>
      <c r="AU13" s="206"/>
      <c r="AV13" s="141"/>
      <c r="AW13" s="206"/>
      <c r="AX13" s="141"/>
      <c r="AY13" s="206"/>
      <c r="AZ13" s="141"/>
      <c r="BA13" s="206"/>
      <c r="BB13" s="141"/>
      <c r="BC13" s="206"/>
      <c r="BD13" s="141"/>
      <c r="BE13" s="206"/>
      <c r="BF13" s="141"/>
      <c r="BG13" s="206"/>
      <c r="BH13" s="141"/>
      <c r="BI13" s="206"/>
      <c r="BJ13" s="141"/>
      <c r="BK13" s="206"/>
      <c r="BL13" s="141"/>
      <c r="BM13" s="206"/>
      <c r="BN13" s="141"/>
      <c r="BO13" s="210"/>
      <c r="BP13" s="192">
        <f t="shared" si="0"/>
        <v>90</v>
      </c>
      <c r="BQ13" s="210">
        <f t="shared" si="1"/>
        <v>831</v>
      </c>
      <c r="BS13" s="135"/>
      <c r="BT13" s="83"/>
      <c r="BU13" s="82"/>
    </row>
    <row r="14" spans="1:80" s="66" customFormat="1" ht="11.4" thickBot="1">
      <c r="A14" s="96" t="s">
        <v>163</v>
      </c>
      <c r="B14" s="97"/>
      <c r="C14" s="98"/>
      <c r="D14" s="99"/>
      <c r="E14" s="154"/>
      <c r="F14" s="193"/>
      <c r="G14" s="207"/>
      <c r="H14" s="142">
        <v>6</v>
      </c>
      <c r="I14" s="207">
        <v>61.4</v>
      </c>
      <c r="J14" s="142"/>
      <c r="K14" s="207"/>
      <c r="L14" s="142"/>
      <c r="M14" s="207"/>
      <c r="N14" s="142">
        <v>1</v>
      </c>
      <c r="O14" s="207">
        <v>1200</v>
      </c>
      <c r="P14" s="142">
        <v>6</v>
      </c>
      <c r="Q14" s="207">
        <v>913</v>
      </c>
      <c r="R14" s="142"/>
      <c r="S14" s="207"/>
      <c r="T14" s="142"/>
      <c r="U14" s="207"/>
      <c r="V14" s="142">
        <v>4</v>
      </c>
      <c r="W14" s="207">
        <v>148</v>
      </c>
      <c r="X14" s="142"/>
      <c r="Y14" s="207"/>
      <c r="Z14" s="142"/>
      <c r="AA14" s="207"/>
      <c r="AB14" s="142"/>
      <c r="AC14" s="207"/>
      <c r="AD14" s="142"/>
      <c r="AE14" s="207"/>
      <c r="AF14" s="142"/>
      <c r="AG14" s="207"/>
      <c r="AH14" s="142"/>
      <c r="AI14" s="207"/>
      <c r="AJ14" s="142"/>
      <c r="AK14" s="207"/>
      <c r="AL14" s="142"/>
      <c r="AM14" s="207"/>
      <c r="AN14" s="142"/>
      <c r="AO14" s="207"/>
      <c r="AP14" s="142"/>
      <c r="AQ14" s="207"/>
      <c r="AR14" s="142"/>
      <c r="AS14" s="207"/>
      <c r="AT14" s="142"/>
      <c r="AU14" s="207"/>
      <c r="AV14" s="142"/>
      <c r="AW14" s="207"/>
      <c r="AX14" s="142"/>
      <c r="AY14" s="207"/>
      <c r="AZ14" s="142"/>
      <c r="BA14" s="207"/>
      <c r="BB14" s="142"/>
      <c r="BC14" s="207"/>
      <c r="BD14" s="142"/>
      <c r="BE14" s="207"/>
      <c r="BF14" s="142"/>
      <c r="BG14" s="207"/>
      <c r="BH14" s="142"/>
      <c r="BI14" s="207"/>
      <c r="BJ14" s="142"/>
      <c r="BK14" s="207"/>
      <c r="BL14" s="142"/>
      <c r="BM14" s="207"/>
      <c r="BN14" s="142"/>
      <c r="BO14" s="211"/>
      <c r="BP14" s="193">
        <f>SUMIF(F$8:BO$8,"個数",F14:BO14)</f>
        <v>17</v>
      </c>
      <c r="BQ14" s="211">
        <f>SUMIF(F$8:BO$8,"施工長",F14:BO14)</f>
        <v>2322.4</v>
      </c>
      <c r="BS14" s="67"/>
      <c r="BT14" s="83"/>
      <c r="BU14" s="82"/>
    </row>
    <row r="15" spans="1:80" s="105" customFormat="1" ht="13.8" thickBot="1">
      <c r="A15" s="100"/>
      <c r="B15" s="101"/>
      <c r="C15" s="101"/>
      <c r="D15" s="102"/>
      <c r="E15" s="155" t="s">
        <v>52</v>
      </c>
      <c r="F15" s="103">
        <f t="shared" ref="F15:AM15" si="2">SUM(F9:F14)</f>
        <v>0</v>
      </c>
      <c r="G15" s="208">
        <f t="shared" si="2"/>
        <v>0</v>
      </c>
      <c r="H15" s="104">
        <f t="shared" si="2"/>
        <v>12</v>
      </c>
      <c r="I15" s="208">
        <f t="shared" si="2"/>
        <v>219.9</v>
      </c>
      <c r="J15" s="104">
        <f t="shared" si="2"/>
        <v>0</v>
      </c>
      <c r="K15" s="208">
        <f t="shared" si="2"/>
        <v>0</v>
      </c>
      <c r="L15" s="104">
        <f t="shared" si="2"/>
        <v>0</v>
      </c>
      <c r="M15" s="208">
        <f t="shared" si="2"/>
        <v>0</v>
      </c>
      <c r="N15" s="104">
        <f t="shared" si="2"/>
        <v>12</v>
      </c>
      <c r="O15" s="208">
        <f t="shared" si="2"/>
        <v>1945</v>
      </c>
      <c r="P15" s="104">
        <f t="shared" ref="P15:AA15" si="3">SUM(P9:P14)</f>
        <v>101</v>
      </c>
      <c r="Q15" s="208">
        <f t="shared" si="3"/>
        <v>2991.7</v>
      </c>
      <c r="R15" s="104">
        <f t="shared" si="3"/>
        <v>0</v>
      </c>
      <c r="S15" s="208">
        <f t="shared" si="3"/>
        <v>0</v>
      </c>
      <c r="T15" s="104">
        <f t="shared" si="3"/>
        <v>0</v>
      </c>
      <c r="U15" s="208">
        <f t="shared" si="3"/>
        <v>0</v>
      </c>
      <c r="V15" s="104">
        <f t="shared" si="3"/>
        <v>98</v>
      </c>
      <c r="W15" s="208">
        <f t="shared" si="3"/>
        <v>2020.2</v>
      </c>
      <c r="X15" s="104">
        <f t="shared" si="3"/>
        <v>0</v>
      </c>
      <c r="Y15" s="208">
        <f t="shared" si="3"/>
        <v>0</v>
      </c>
      <c r="Z15" s="104">
        <f t="shared" si="3"/>
        <v>0</v>
      </c>
      <c r="AA15" s="208">
        <f t="shared" si="3"/>
        <v>0</v>
      </c>
      <c r="AB15" s="104">
        <f t="shared" si="2"/>
        <v>0</v>
      </c>
      <c r="AC15" s="208">
        <f t="shared" si="2"/>
        <v>0</v>
      </c>
      <c r="AD15" s="104">
        <f>SUM(AD9:AD14)</f>
        <v>0</v>
      </c>
      <c r="AE15" s="208">
        <f>SUM(AE9:AE14)</f>
        <v>0</v>
      </c>
      <c r="AF15" s="104">
        <f t="shared" si="2"/>
        <v>0</v>
      </c>
      <c r="AG15" s="208">
        <f t="shared" si="2"/>
        <v>0</v>
      </c>
      <c r="AH15" s="104">
        <f t="shared" si="2"/>
        <v>0</v>
      </c>
      <c r="AI15" s="208">
        <f t="shared" si="2"/>
        <v>0</v>
      </c>
      <c r="AJ15" s="104">
        <f>SUM(AJ9:AJ14)</f>
        <v>0</v>
      </c>
      <c r="AK15" s="208">
        <f>SUM(AK9:AK14)</f>
        <v>0</v>
      </c>
      <c r="AL15" s="104">
        <f t="shared" si="2"/>
        <v>0</v>
      </c>
      <c r="AM15" s="208">
        <f t="shared" si="2"/>
        <v>0</v>
      </c>
      <c r="AN15" s="104">
        <f t="shared" ref="AN15:AS15" si="4">SUM(AN9:AN14)</f>
        <v>0</v>
      </c>
      <c r="AO15" s="208">
        <f t="shared" si="4"/>
        <v>0</v>
      </c>
      <c r="AP15" s="104">
        <f t="shared" si="4"/>
        <v>0</v>
      </c>
      <c r="AQ15" s="208">
        <f t="shared" si="4"/>
        <v>0</v>
      </c>
      <c r="AR15" s="104">
        <f t="shared" si="4"/>
        <v>0</v>
      </c>
      <c r="AS15" s="208">
        <f t="shared" si="4"/>
        <v>0</v>
      </c>
      <c r="AT15" s="104">
        <f t="shared" ref="AT15:BN15" si="5">SUM(AT9:AT14)</f>
        <v>0</v>
      </c>
      <c r="AU15" s="208">
        <f t="shared" si="5"/>
        <v>0</v>
      </c>
      <c r="AV15" s="104">
        <f t="shared" si="5"/>
        <v>0</v>
      </c>
      <c r="AW15" s="208">
        <f t="shared" si="5"/>
        <v>0</v>
      </c>
      <c r="AX15" s="104">
        <f t="shared" si="5"/>
        <v>0</v>
      </c>
      <c r="AY15" s="208">
        <f t="shared" si="5"/>
        <v>0</v>
      </c>
      <c r="AZ15" s="104">
        <f t="shared" si="5"/>
        <v>0</v>
      </c>
      <c r="BA15" s="208">
        <f t="shared" si="5"/>
        <v>0</v>
      </c>
      <c r="BB15" s="104">
        <f>SUM(BB9:BB14)</f>
        <v>0</v>
      </c>
      <c r="BC15" s="208">
        <f>SUM(BC9:BC14)</f>
        <v>0</v>
      </c>
      <c r="BD15" s="104">
        <f t="shared" si="5"/>
        <v>0</v>
      </c>
      <c r="BE15" s="208">
        <f t="shared" si="5"/>
        <v>0</v>
      </c>
      <c r="BF15" s="104">
        <f>SUM(BF9:BF14)</f>
        <v>0</v>
      </c>
      <c r="BG15" s="208">
        <f>SUM(BG9:BG14)</f>
        <v>0</v>
      </c>
      <c r="BH15" s="104">
        <f t="shared" si="5"/>
        <v>0</v>
      </c>
      <c r="BI15" s="208">
        <f t="shared" si="5"/>
        <v>0</v>
      </c>
      <c r="BJ15" s="104">
        <f t="shared" si="5"/>
        <v>0</v>
      </c>
      <c r="BK15" s="208">
        <f t="shared" si="5"/>
        <v>0</v>
      </c>
      <c r="BL15" s="104">
        <f>SUM(BL9:BL14)</f>
        <v>0</v>
      </c>
      <c r="BM15" s="208">
        <f>SUM(BM9:BM14)</f>
        <v>0</v>
      </c>
      <c r="BN15" s="104">
        <f t="shared" si="5"/>
        <v>0</v>
      </c>
      <c r="BO15" s="212">
        <f>SUM(BO9:BO14)</f>
        <v>0</v>
      </c>
      <c r="BP15" s="103">
        <f>SUMIF(F$8:BO$8,"個数",F15:BO15)</f>
        <v>223</v>
      </c>
      <c r="BQ15" s="213">
        <f>SUMIF(F$8:BO$8,"施工長",F15:BO15)</f>
        <v>7176.8</v>
      </c>
      <c r="BS15"/>
      <c r="BT15"/>
      <c r="BU15"/>
      <c r="BV15"/>
    </row>
    <row r="16" spans="1:80" ht="11.4" customHeight="1">
      <c r="BS16"/>
      <c r="BT16"/>
      <c r="BU16"/>
      <c r="BV16"/>
      <c r="CB16" s="106"/>
    </row>
    <row r="17" spans="2:80" ht="11.4" customHeight="1">
      <c r="D17" s="107"/>
      <c r="E17" s="108"/>
      <c r="BS17"/>
      <c r="BT17"/>
      <c r="BU17"/>
      <c r="BV17"/>
      <c r="CB17" s="106"/>
    </row>
    <row r="18" spans="2:80" ht="11.4" customHeight="1"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S18"/>
      <c r="BT18"/>
      <c r="BU18"/>
      <c r="BV18"/>
      <c r="CB18" s="110"/>
    </row>
    <row r="19" spans="2:80" ht="11.4" customHeight="1">
      <c r="BS19"/>
      <c r="BT19"/>
      <c r="BU19"/>
      <c r="BV19"/>
      <c r="CB19" s="106"/>
    </row>
    <row r="20" spans="2:80" ht="11.4" customHeight="1">
      <c r="BS20"/>
      <c r="BT20"/>
      <c r="BU20"/>
      <c r="BV20"/>
      <c r="CB20" s="106"/>
    </row>
    <row r="21" spans="2:80" ht="11.4" customHeight="1">
      <c r="BS21"/>
      <c r="BT21"/>
      <c r="BU21"/>
      <c r="BV21"/>
      <c r="CB21" s="106"/>
    </row>
    <row r="22" spans="2:80" ht="11.4" customHeight="1">
      <c r="BS22"/>
      <c r="BT22"/>
      <c r="BU22"/>
      <c r="BV22"/>
    </row>
    <row r="23" spans="2:80" ht="11.4" customHeight="1">
      <c r="BS23"/>
      <c r="BT23"/>
      <c r="BU23"/>
      <c r="BV23"/>
    </row>
    <row r="24" spans="2:80" ht="11.4" customHeight="1">
      <c r="B24" s="111"/>
      <c r="C24" s="112"/>
      <c r="BS24"/>
      <c r="BT24"/>
      <c r="BU24"/>
      <c r="BV24"/>
    </row>
    <row r="25" spans="2:80" ht="13.2">
      <c r="BS25"/>
      <c r="BT25"/>
      <c r="BU25"/>
      <c r="BV25"/>
    </row>
    <row r="26" spans="2:80" ht="13.2">
      <c r="BS26"/>
      <c r="BT26"/>
      <c r="BU26"/>
      <c r="BV26"/>
    </row>
    <row r="27" spans="2:80" ht="13.2">
      <c r="BS27"/>
      <c r="BT27"/>
      <c r="BU27"/>
      <c r="BV27"/>
    </row>
    <row r="28" spans="2:80" ht="13.2">
      <c r="BS28"/>
      <c r="BT28"/>
      <c r="BU28"/>
      <c r="BV28"/>
    </row>
    <row r="29" spans="2:80" ht="13.2">
      <c r="BS29"/>
      <c r="BT29"/>
      <c r="BU29"/>
      <c r="BV29"/>
    </row>
    <row r="30" spans="2:80" ht="13.2">
      <c r="BS30"/>
      <c r="BT30"/>
      <c r="BU30"/>
      <c r="BV30"/>
    </row>
    <row r="31" spans="2:80" ht="13.2">
      <c r="BS31"/>
      <c r="BT31"/>
      <c r="BU31"/>
      <c r="BV31"/>
    </row>
    <row r="32" spans="2:80" ht="13.2">
      <c r="BS32"/>
      <c r="BT32"/>
      <c r="BU32"/>
      <c r="BV32"/>
    </row>
    <row r="33" spans="71:74" ht="13.2">
      <c r="BS33"/>
      <c r="BT33"/>
      <c r="BU33"/>
      <c r="BV33"/>
    </row>
    <row r="34" spans="71:74" ht="13.2">
      <c r="BS34"/>
      <c r="BT34"/>
      <c r="BU34"/>
      <c r="BV34"/>
    </row>
    <row r="35" spans="71:74" ht="13.2">
      <c r="BS35"/>
      <c r="BT35"/>
      <c r="BU35"/>
      <c r="BV35"/>
    </row>
    <row r="36" spans="71:74" ht="13.2">
      <c r="BS36"/>
      <c r="BT36"/>
      <c r="BU36"/>
      <c r="BV36"/>
    </row>
    <row r="37" spans="71:74" ht="13.2">
      <c r="BS37"/>
      <c r="BT37"/>
      <c r="BU37"/>
      <c r="BV37"/>
    </row>
    <row r="38" spans="71:74" ht="13.2">
      <c r="BS38"/>
      <c r="BT38"/>
      <c r="BU38"/>
      <c r="BV38"/>
    </row>
    <row r="39" spans="71:74" ht="13.2">
      <c r="BS39"/>
      <c r="BT39"/>
      <c r="BU39"/>
      <c r="BV39"/>
    </row>
    <row r="40" spans="71:74" ht="13.2">
      <c r="BS40"/>
      <c r="BT40"/>
      <c r="BU40"/>
      <c r="BV40"/>
    </row>
    <row r="41" spans="71:74" ht="13.2">
      <c r="BS41"/>
      <c r="BT41"/>
      <c r="BU41"/>
      <c r="BV41"/>
    </row>
    <row r="42" spans="71:74" ht="13.2">
      <c r="BS42"/>
      <c r="BT42"/>
      <c r="BU42"/>
      <c r="BV42"/>
    </row>
    <row r="43" spans="71:74" ht="13.2">
      <c r="BS43"/>
      <c r="BT43"/>
      <c r="BU43"/>
      <c r="BV43"/>
    </row>
    <row r="44" spans="71:74" ht="13.2">
      <c r="BS44"/>
      <c r="BT44"/>
      <c r="BU44"/>
      <c r="BV44"/>
    </row>
    <row r="45" spans="71:74" ht="13.2">
      <c r="BS45"/>
      <c r="BT45"/>
      <c r="BU45"/>
      <c r="BV45"/>
    </row>
    <row r="46" spans="71:74" ht="13.2">
      <c r="BS46"/>
      <c r="BT46"/>
      <c r="BU46"/>
      <c r="BV46"/>
    </row>
    <row r="47" spans="71:74" ht="13.2">
      <c r="BS47"/>
      <c r="BT47"/>
      <c r="BU47"/>
      <c r="BV47"/>
    </row>
    <row r="48" spans="71:74" ht="13.2">
      <c r="BS48"/>
      <c r="BT48"/>
      <c r="BU48"/>
      <c r="BV48"/>
    </row>
    <row r="49" spans="71:74" ht="13.2">
      <c r="BS49"/>
      <c r="BT49"/>
      <c r="BU49"/>
      <c r="BV49"/>
    </row>
    <row r="50" spans="71:74" ht="13.2">
      <c r="BS50"/>
      <c r="BT50"/>
      <c r="BU50"/>
      <c r="BV50"/>
    </row>
  </sheetData>
  <mergeCells count="68">
    <mergeCell ref="A5:E6"/>
    <mergeCell ref="F6:G6"/>
    <mergeCell ref="BJ6:BK6"/>
    <mergeCell ref="BH6:BI6"/>
    <mergeCell ref="BN6:BO6"/>
    <mergeCell ref="AZ6:BA6"/>
    <mergeCell ref="BP6:BQ6"/>
    <mergeCell ref="L6:M6"/>
    <mergeCell ref="H6:I6"/>
    <mergeCell ref="T6:U6"/>
    <mergeCell ref="V6:W6"/>
    <mergeCell ref="BL6:BM6"/>
    <mergeCell ref="AB6:AC6"/>
    <mergeCell ref="AJ6:AK6"/>
    <mergeCell ref="AV6:AW6"/>
    <mergeCell ref="AX6:AY6"/>
    <mergeCell ref="P6:Q6"/>
    <mergeCell ref="BF6:BG6"/>
    <mergeCell ref="AD6:AE6"/>
    <mergeCell ref="BB6:BC6"/>
    <mergeCell ref="AT6:AU6"/>
    <mergeCell ref="BD6:BE6"/>
    <mergeCell ref="A1:BQ1"/>
    <mergeCell ref="F5:BQ5"/>
    <mergeCell ref="BN7:BO7"/>
    <mergeCell ref="BP7:BQ7"/>
    <mergeCell ref="A7:E7"/>
    <mergeCell ref="F7:G7"/>
    <mergeCell ref="BJ7:BK7"/>
    <mergeCell ref="BH7:BI7"/>
    <mergeCell ref="L7:M7"/>
    <mergeCell ref="AR7:AS7"/>
    <mergeCell ref="P7:Q7"/>
    <mergeCell ref="Z6:AA6"/>
    <mergeCell ref="Z7:AA7"/>
    <mergeCell ref="X6:Y6"/>
    <mergeCell ref="X7:Y7"/>
    <mergeCell ref="AL6:AM6"/>
    <mergeCell ref="AL7:AM7"/>
    <mergeCell ref="AJ7:AK7"/>
    <mergeCell ref="R7:S7"/>
    <mergeCell ref="T7:U7"/>
    <mergeCell ref="BF7:BG7"/>
    <mergeCell ref="AZ7:BA7"/>
    <mergeCell ref="AV7:AW7"/>
    <mergeCell ref="AX7:AY7"/>
    <mergeCell ref="AP7:AQ7"/>
    <mergeCell ref="AB7:AC7"/>
    <mergeCell ref="AD7:AE7"/>
    <mergeCell ref="BB7:BC7"/>
    <mergeCell ref="AT7:AU7"/>
    <mergeCell ref="AN7:AO7"/>
    <mergeCell ref="BL7:BM7"/>
    <mergeCell ref="V7:W7"/>
    <mergeCell ref="J6:K6"/>
    <mergeCell ref="H7:I7"/>
    <mergeCell ref="J7:K7"/>
    <mergeCell ref="N6:O6"/>
    <mergeCell ref="N7:O7"/>
    <mergeCell ref="R6:S6"/>
    <mergeCell ref="BD7:BE7"/>
    <mergeCell ref="AN6:AO6"/>
    <mergeCell ref="AR6:AS6"/>
    <mergeCell ref="AF6:AG6"/>
    <mergeCell ref="AF7:AG7"/>
    <mergeCell ref="AH6:AI6"/>
    <mergeCell ref="AH7:AI7"/>
    <mergeCell ref="AP6:AQ6"/>
  </mergeCells>
  <phoneticPr fontId="2"/>
  <conditionalFormatting sqref="A9:BP10 A14:BP14">
    <cfRule type="expression" dxfId="5" priority="2" stopIfTrue="1">
      <formula>$A9="消去"</formula>
    </cfRule>
  </conditionalFormatting>
  <conditionalFormatting sqref="A11:BP13">
    <cfRule type="expression" dxfId="4" priority="1" stopIfTrue="1">
      <formula>$A11="消去"</formula>
    </cfRule>
  </conditionalFormatting>
  <pageMargins left="0.75" right="0.75" top="1" bottom="1" header="0.51200000000000001" footer="0.51200000000000001"/>
  <pageSetup paperSize="9" scale="9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4" customWidth="1"/>
    <col min="2" max="2" width="5.21875" style="114" bestFit="1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9" width="10.6640625" style="114" customWidth="1"/>
    <col min="10" max="10" width="22.44140625" style="115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A1" s="113" t="s">
        <v>63</v>
      </c>
      <c r="B1" s="113"/>
      <c r="C1" s="114" t="str">
        <f>"("&amp;表紙等_署用!H1&amp;")"</f>
        <v>(№ 8-25)</v>
      </c>
      <c r="J1" s="116" t="s">
        <v>142</v>
      </c>
      <c r="K1" s="301" t="s">
        <v>141</v>
      </c>
      <c r="L1" s="301"/>
      <c r="M1" s="301"/>
    </row>
    <row r="2" spans="1:14">
      <c r="A2" s="302" t="s">
        <v>65</v>
      </c>
      <c r="B2" s="305" t="s">
        <v>66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14"/>
      <c r="K2" s="302" t="s">
        <v>65</v>
      </c>
      <c r="L2" s="308" t="s">
        <v>67</v>
      </c>
      <c r="M2" s="311" t="s">
        <v>68</v>
      </c>
    </row>
    <row r="3" spans="1:14">
      <c r="A3" s="303"/>
      <c r="B3" s="306"/>
      <c r="C3" s="309"/>
      <c r="D3" s="312"/>
      <c r="E3" s="312" t="s">
        <v>70</v>
      </c>
      <c r="F3" s="291" t="s">
        <v>71</v>
      </c>
      <c r="G3" s="161"/>
      <c r="H3" s="162"/>
      <c r="I3" s="161"/>
      <c r="J3" s="293" t="s">
        <v>72</v>
      </c>
      <c r="K3" s="303"/>
      <c r="L3" s="309"/>
      <c r="M3" s="312"/>
    </row>
    <row r="4" spans="1:14" ht="13.8" thickBot="1">
      <c r="A4" s="304"/>
      <c r="B4" s="307"/>
      <c r="C4" s="310"/>
      <c r="D4" s="313"/>
      <c r="E4" s="313"/>
      <c r="F4" s="292"/>
      <c r="G4" s="124"/>
      <c r="H4" s="125"/>
      <c r="I4" s="124"/>
      <c r="J4" s="294"/>
      <c r="K4" s="304"/>
      <c r="L4" s="310"/>
      <c r="M4" s="313"/>
    </row>
    <row r="5" spans="1:14">
      <c r="A5" s="183">
        <f>K5</f>
        <v>0</v>
      </c>
      <c r="B5" s="118" t="str">
        <f>IF(A5="〃","〃","新規")</f>
        <v>新規</v>
      </c>
      <c r="C5" s="118">
        <f>L5</f>
        <v>0</v>
      </c>
      <c r="D5" s="118">
        <f>M5</f>
        <v>0</v>
      </c>
      <c r="E5" s="118"/>
      <c r="F5" s="118"/>
      <c r="G5" s="118"/>
      <c r="H5" s="118"/>
      <c r="I5" s="118"/>
      <c r="J5" s="126"/>
      <c r="K5" s="117"/>
      <c r="L5" s="118"/>
      <c r="M5" s="118"/>
      <c r="N5" s="114" t="str">
        <f>ASC(J5)</f>
        <v/>
      </c>
    </row>
    <row r="6" spans="1:14">
      <c r="A6" s="127" t="str">
        <f ca="1">IF(OFFSET(K6,-1,)=K6,"〃",K6)</f>
        <v>〃</v>
      </c>
      <c r="B6" s="121" t="str">
        <f ca="1">IF(A6="〃","〃","新規")</f>
        <v>〃</v>
      </c>
      <c r="C6" s="121" t="str">
        <f ca="1">IF(OFFSET(L6,-1,)=L6,"〃",L6)</f>
        <v>〃</v>
      </c>
      <c r="D6" s="121" t="str">
        <f ca="1">IF(OFFSET(M6,-1,)=M6,"〃",M6)</f>
        <v>〃</v>
      </c>
      <c r="E6" s="121"/>
      <c r="F6" s="121"/>
      <c r="G6" s="121"/>
      <c r="H6" s="121"/>
      <c r="I6" s="121"/>
      <c r="J6" s="128"/>
      <c r="K6" s="127"/>
      <c r="L6" s="121"/>
      <c r="M6" s="121"/>
      <c r="N6" s="114" t="str">
        <f>ASC(J6)</f>
        <v/>
      </c>
    </row>
    <row r="7" spans="1:14" ht="13.8" thickBot="1">
      <c r="A7" s="181" t="str">
        <f ca="1">IF(OFFSET(K7,-1,)=K7,"〃",K7)</f>
        <v>〃</v>
      </c>
      <c r="B7" s="180" t="str">
        <f ca="1">IF(A7="〃","〃","新規")</f>
        <v>〃</v>
      </c>
      <c r="C7" s="180" t="str">
        <f ca="1">IF(OFFSET(L7,-1,)=L7,"〃",L7)</f>
        <v>〃</v>
      </c>
      <c r="D7" s="180" t="str">
        <f ca="1">IF(OFFSET(M7,-1,)=M7,"〃",M7)</f>
        <v>〃</v>
      </c>
      <c r="E7" s="180"/>
      <c r="F7" s="180"/>
      <c r="G7" s="180"/>
      <c r="H7" s="180"/>
      <c r="I7" s="180"/>
      <c r="J7" s="182"/>
      <c r="K7" s="127"/>
      <c r="L7" s="121"/>
      <c r="M7" s="121"/>
      <c r="N7" s="114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8">
        <v>0</v>
      </c>
      <c r="F8" s="149"/>
      <c r="G8" s="150">
        <f>IF(ISERROR(FIND("図示", G3)), IF(ISERROR(FIND("削除", G3)), SUMPRODUCT((ISNUMBER(FIND("横断歩道　実線",$E5:$E7)))*(G5:G7&lt;&gt;""), $F5:$F7), 0), SUMIF(G5:G7,"&gt;0",$F5:$F7))</f>
        <v>0</v>
      </c>
      <c r="H8" s="150">
        <f>IF(ISERROR(FIND("図示", H3)), IF(ISERROR(FIND("削除", H3)), SUMPRODUCT((ISNUMBER(FIND("横断歩道　実線",$E5:$E7)))*(H5:H7&lt;&gt;""), $F5:$F7), 0), SUMIF(H5:H7,"&gt;0",$F5:$F7))</f>
        <v>0</v>
      </c>
      <c r="I8" s="150">
        <f>IF(ISERROR(FIND("図示", I3)), IF(ISERROR(FIND("削除", I3)), SUMPRODUCT((ISNUMBER(FIND("横断歩道　実線",$E5:$E7)))*(I5:I7&lt;&gt;""), $F5:$F7), 0), SUMIF(I5:I7,"&gt;0",$F5:$F7))</f>
        <v>0</v>
      </c>
      <c r="J8" s="130"/>
    </row>
    <row r="9" spans="1:14" ht="18" customHeight="1" thickBot="1">
      <c r="A9" s="297"/>
      <c r="B9" s="298"/>
      <c r="C9" s="298"/>
      <c r="D9" s="300"/>
      <c r="E9" s="151"/>
      <c r="F9" s="152"/>
      <c r="G9" s="153">
        <f>SUM(G5:G7)</f>
        <v>0</v>
      </c>
      <c r="H9" s="153">
        <f>SUM(H5:H7)</f>
        <v>0</v>
      </c>
      <c r="I9" s="153">
        <f>SUM(I5:I7)</f>
        <v>0</v>
      </c>
      <c r="J9" s="131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4" customWidth="1"/>
    <col min="2" max="2" width="5.21875" style="114" bestFit="1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9" width="10.6640625" style="114" customWidth="1"/>
    <col min="10" max="10" width="22.44140625" style="115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A1" s="113" t="s">
        <v>63</v>
      </c>
      <c r="B1" s="113"/>
      <c r="C1" s="114" t="str">
        <f>"("&amp;表紙等_署用!H1&amp;")"</f>
        <v>(№ 8-25)</v>
      </c>
      <c r="J1" s="116" t="s">
        <v>142</v>
      </c>
      <c r="K1" s="301" t="s">
        <v>141</v>
      </c>
      <c r="L1" s="301"/>
      <c r="M1" s="301"/>
    </row>
    <row r="2" spans="1:14">
      <c r="A2" s="302" t="s">
        <v>65</v>
      </c>
      <c r="B2" s="305" t="s">
        <v>66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14"/>
      <c r="K2" s="302" t="s">
        <v>65</v>
      </c>
      <c r="L2" s="308" t="s">
        <v>67</v>
      </c>
      <c r="M2" s="311" t="s">
        <v>68</v>
      </c>
    </row>
    <row r="3" spans="1:14">
      <c r="A3" s="303"/>
      <c r="B3" s="306"/>
      <c r="C3" s="309"/>
      <c r="D3" s="312"/>
      <c r="E3" s="312" t="s">
        <v>70</v>
      </c>
      <c r="F3" s="291" t="s">
        <v>71</v>
      </c>
      <c r="G3" s="161"/>
      <c r="H3" s="162"/>
      <c r="I3" s="161"/>
      <c r="J3" s="293" t="s">
        <v>72</v>
      </c>
      <c r="K3" s="303"/>
      <c r="L3" s="309"/>
      <c r="M3" s="312"/>
    </row>
    <row r="4" spans="1:14" ht="13.8" thickBot="1">
      <c r="A4" s="304"/>
      <c r="B4" s="307"/>
      <c r="C4" s="310"/>
      <c r="D4" s="313"/>
      <c r="E4" s="313"/>
      <c r="F4" s="292"/>
      <c r="G4" s="124"/>
      <c r="H4" s="125"/>
      <c r="I4" s="124"/>
      <c r="J4" s="294"/>
      <c r="K4" s="304"/>
      <c r="L4" s="310"/>
      <c r="M4" s="313"/>
    </row>
    <row r="5" spans="1:14">
      <c r="A5" s="183">
        <f>K5</f>
        <v>0</v>
      </c>
      <c r="B5" s="118" t="str">
        <f>IF(A5="〃","〃","新規")</f>
        <v>新規</v>
      </c>
      <c r="C5" s="118">
        <f>L5</f>
        <v>0</v>
      </c>
      <c r="D5" s="118">
        <f>M5</f>
        <v>0</v>
      </c>
      <c r="E5" s="118"/>
      <c r="F5" s="118"/>
      <c r="G5" s="118"/>
      <c r="H5" s="118"/>
      <c r="I5" s="118"/>
      <c r="J5" s="126"/>
      <c r="K5" s="117"/>
      <c r="L5" s="118"/>
      <c r="M5" s="118"/>
      <c r="N5" s="114" t="str">
        <f>ASC(J5)</f>
        <v/>
      </c>
    </row>
    <row r="6" spans="1:14">
      <c r="A6" s="127" t="str">
        <f ca="1">IF(OFFSET(K6,-1,)=K6,"〃",K6)</f>
        <v>〃</v>
      </c>
      <c r="B6" s="121" t="str">
        <f ca="1">IF(A6="〃","〃","新規")</f>
        <v>〃</v>
      </c>
      <c r="C6" s="121" t="str">
        <f ca="1">IF(OFFSET(L6,-1,)=L6,"〃",L6)</f>
        <v>〃</v>
      </c>
      <c r="D6" s="121" t="str">
        <f ca="1">IF(OFFSET(M6,-1,)=M6,"〃",M6)</f>
        <v>〃</v>
      </c>
      <c r="E6" s="121"/>
      <c r="F6" s="121"/>
      <c r="G6" s="121"/>
      <c r="H6" s="121"/>
      <c r="I6" s="121"/>
      <c r="J6" s="128"/>
      <c r="K6" s="127"/>
      <c r="L6" s="121"/>
      <c r="M6" s="121"/>
      <c r="N6" s="114" t="str">
        <f>ASC(J6)</f>
        <v/>
      </c>
    </row>
    <row r="7" spans="1:14" ht="13.8" thickBot="1">
      <c r="A7" s="181" t="str">
        <f ca="1">IF(OFFSET(K7,-1,)=K7,"〃",K7)</f>
        <v>〃</v>
      </c>
      <c r="B7" s="180" t="str">
        <f ca="1">IF(A7="〃","〃","新規")</f>
        <v>〃</v>
      </c>
      <c r="C7" s="180" t="str">
        <f ca="1">IF(OFFSET(L7,-1,)=L7,"〃",L7)</f>
        <v>〃</v>
      </c>
      <c r="D7" s="180" t="str">
        <f ca="1">IF(OFFSET(M7,-1,)=M7,"〃",M7)</f>
        <v>〃</v>
      </c>
      <c r="E7" s="180"/>
      <c r="F7" s="180"/>
      <c r="G7" s="180"/>
      <c r="H7" s="180"/>
      <c r="I7" s="180"/>
      <c r="J7" s="182"/>
      <c r="K7" s="127"/>
      <c r="L7" s="121"/>
      <c r="M7" s="121"/>
      <c r="N7" s="114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8">
        <v>0</v>
      </c>
      <c r="F8" s="149"/>
      <c r="G8" s="150">
        <f>IF(ISERROR(FIND("図示", G3)), IF(ISERROR(FIND("削除", G3)), SUMPRODUCT((ISNUMBER(FIND("横断歩道　実線",$E5:$E7)))*(G5:G7&lt;&gt;""), $F5:$F7), 0), SUMIF(G5:G7,"&gt;0",$F5:$F7))</f>
        <v>0</v>
      </c>
      <c r="H8" s="150">
        <f>IF(ISERROR(FIND("図示", H3)), IF(ISERROR(FIND("削除", H3)), SUMPRODUCT((ISNUMBER(FIND("横断歩道　実線",$E5:$E7)))*(H5:H7&lt;&gt;""), $F5:$F7), 0), SUMIF(H5:H7,"&gt;0",$F5:$F7))</f>
        <v>0</v>
      </c>
      <c r="I8" s="150">
        <f>IF(ISERROR(FIND("図示", I3)), IF(ISERROR(FIND("削除", I3)), SUMPRODUCT((ISNUMBER(FIND("横断歩道　実線",$E5:$E7)))*(I5:I7&lt;&gt;""), $F5:$F7), 0), SUMIF(I5:I7,"&gt;0",$F5:$F7))</f>
        <v>0</v>
      </c>
      <c r="J8" s="130"/>
    </row>
    <row r="9" spans="1:14" ht="18" customHeight="1" thickBot="1">
      <c r="A9" s="297"/>
      <c r="B9" s="298"/>
      <c r="C9" s="298"/>
      <c r="D9" s="300"/>
      <c r="E9" s="151"/>
      <c r="F9" s="152"/>
      <c r="G9" s="153">
        <f>SUM(G5:G7)</f>
        <v>0</v>
      </c>
      <c r="H9" s="153">
        <f>SUM(H5:H7)</f>
        <v>0</v>
      </c>
      <c r="I9" s="153">
        <f>SUM(I5:I7)</f>
        <v>0</v>
      </c>
      <c r="J9" s="131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4" customWidth="1"/>
    <col min="2" max="2" width="5.21875" style="114" bestFit="1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9" width="10.6640625" style="114" customWidth="1"/>
    <col min="10" max="10" width="22.44140625" style="115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A1" s="113" t="s">
        <v>63</v>
      </c>
      <c r="B1" s="113"/>
      <c r="C1" s="114" t="str">
        <f>"("&amp;表紙等_署用!H1&amp;")"</f>
        <v>(№ 8-25)</v>
      </c>
      <c r="J1" s="116" t="s">
        <v>142</v>
      </c>
      <c r="K1" s="301" t="s">
        <v>141</v>
      </c>
      <c r="L1" s="301"/>
      <c r="M1" s="301"/>
    </row>
    <row r="2" spans="1:14">
      <c r="A2" s="302" t="s">
        <v>65</v>
      </c>
      <c r="B2" s="305" t="s">
        <v>66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14"/>
      <c r="K2" s="302" t="s">
        <v>65</v>
      </c>
      <c r="L2" s="308" t="s">
        <v>67</v>
      </c>
      <c r="M2" s="311" t="s">
        <v>68</v>
      </c>
    </row>
    <row r="3" spans="1:14">
      <c r="A3" s="303"/>
      <c r="B3" s="306"/>
      <c r="C3" s="309"/>
      <c r="D3" s="312"/>
      <c r="E3" s="312" t="s">
        <v>70</v>
      </c>
      <c r="F3" s="291" t="s">
        <v>71</v>
      </c>
      <c r="G3" s="161"/>
      <c r="H3" s="162"/>
      <c r="I3" s="161"/>
      <c r="J3" s="293" t="s">
        <v>72</v>
      </c>
      <c r="K3" s="303"/>
      <c r="L3" s="309"/>
      <c r="M3" s="312"/>
    </row>
    <row r="4" spans="1:14" ht="13.8" thickBot="1">
      <c r="A4" s="304"/>
      <c r="B4" s="307"/>
      <c r="C4" s="310"/>
      <c r="D4" s="313"/>
      <c r="E4" s="313"/>
      <c r="F4" s="292"/>
      <c r="G4" s="124"/>
      <c r="H4" s="125"/>
      <c r="I4" s="124"/>
      <c r="J4" s="294"/>
      <c r="K4" s="304"/>
      <c r="L4" s="310"/>
      <c r="M4" s="313"/>
    </row>
    <row r="5" spans="1:14">
      <c r="A5" s="183">
        <f>K5</f>
        <v>0</v>
      </c>
      <c r="B5" s="118" t="str">
        <f>IF(A5="〃","〃","新規")</f>
        <v>新規</v>
      </c>
      <c r="C5" s="118">
        <f>L5</f>
        <v>0</v>
      </c>
      <c r="D5" s="118">
        <f>M5</f>
        <v>0</v>
      </c>
      <c r="E5" s="118"/>
      <c r="F5" s="118"/>
      <c r="G5" s="118"/>
      <c r="H5" s="118"/>
      <c r="I5" s="118"/>
      <c r="J5" s="126"/>
      <c r="K5" s="117"/>
      <c r="L5" s="118"/>
      <c r="M5" s="118"/>
      <c r="N5" s="114" t="str">
        <f>ASC(J5)</f>
        <v/>
      </c>
    </row>
    <row r="6" spans="1:14">
      <c r="A6" s="127" t="str">
        <f ca="1">IF(OFFSET(K6,-1,)=K6,"〃",K6)</f>
        <v>〃</v>
      </c>
      <c r="B6" s="121" t="str">
        <f ca="1">IF(A6="〃","〃","新規")</f>
        <v>〃</v>
      </c>
      <c r="C6" s="121" t="str">
        <f ca="1">IF(OFFSET(L6,-1,)=L6,"〃",L6)</f>
        <v>〃</v>
      </c>
      <c r="D6" s="121" t="str">
        <f ca="1">IF(OFFSET(M6,-1,)=M6,"〃",M6)</f>
        <v>〃</v>
      </c>
      <c r="E6" s="121"/>
      <c r="F6" s="121"/>
      <c r="G6" s="121"/>
      <c r="H6" s="121"/>
      <c r="I6" s="121"/>
      <c r="J6" s="128"/>
      <c r="K6" s="127"/>
      <c r="L6" s="121"/>
      <c r="M6" s="121"/>
      <c r="N6" s="114" t="str">
        <f>ASC(J6)</f>
        <v/>
      </c>
    </row>
    <row r="7" spans="1:14" ht="13.8" thickBot="1">
      <c r="A7" s="181" t="str">
        <f ca="1">IF(OFFSET(K7,-1,)=K7,"〃",K7)</f>
        <v>〃</v>
      </c>
      <c r="B7" s="180" t="str">
        <f ca="1">IF(A7="〃","〃","新規")</f>
        <v>〃</v>
      </c>
      <c r="C7" s="180" t="str">
        <f ca="1">IF(OFFSET(L7,-1,)=L7,"〃",L7)</f>
        <v>〃</v>
      </c>
      <c r="D7" s="180" t="str">
        <f ca="1">IF(OFFSET(M7,-1,)=M7,"〃",M7)</f>
        <v>〃</v>
      </c>
      <c r="E7" s="180"/>
      <c r="F7" s="180"/>
      <c r="G7" s="180"/>
      <c r="H7" s="180"/>
      <c r="I7" s="180"/>
      <c r="J7" s="182"/>
      <c r="K7" s="127"/>
      <c r="L7" s="121"/>
      <c r="M7" s="121"/>
      <c r="N7" s="114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8">
        <v>0</v>
      </c>
      <c r="F8" s="149"/>
      <c r="G8" s="150">
        <f>IF(ISERROR(FIND("図示", G3)), IF(ISERROR(FIND("削除", G3)), SUMPRODUCT((ISNUMBER(FIND("横断歩道　実線",$E5:$E7)))*(G5:G7&lt;&gt;""), $F5:$F7), 0), SUMIF(G5:G7,"&gt;0",$F5:$F7))</f>
        <v>0</v>
      </c>
      <c r="H8" s="150">
        <f>IF(ISERROR(FIND("図示", H3)), IF(ISERROR(FIND("削除", H3)), SUMPRODUCT((ISNUMBER(FIND("横断歩道　実線",$E5:$E7)))*(H5:H7&lt;&gt;""), $F5:$F7), 0), SUMIF(H5:H7,"&gt;0",$F5:$F7))</f>
        <v>0</v>
      </c>
      <c r="I8" s="150">
        <f>IF(ISERROR(FIND("図示", I3)), IF(ISERROR(FIND("削除", I3)), SUMPRODUCT((ISNUMBER(FIND("横断歩道　実線",$E5:$E7)))*(I5:I7&lt;&gt;""), $F5:$F7), 0), SUMIF(I5:I7,"&gt;0",$F5:$F7))</f>
        <v>0</v>
      </c>
      <c r="J8" s="130"/>
    </row>
    <row r="9" spans="1:14" ht="18" customHeight="1" thickBot="1">
      <c r="A9" s="297"/>
      <c r="B9" s="298"/>
      <c r="C9" s="298"/>
      <c r="D9" s="300"/>
      <c r="E9" s="151"/>
      <c r="F9" s="152"/>
      <c r="G9" s="153">
        <f>SUM(G5:G7)</f>
        <v>0</v>
      </c>
      <c r="H9" s="153">
        <f>SUM(H5:H7)</f>
        <v>0</v>
      </c>
      <c r="I9" s="153">
        <f>SUM(I5:I7)</f>
        <v>0</v>
      </c>
      <c r="J9" s="131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4" customWidth="1"/>
    <col min="2" max="2" width="5.21875" style="114" bestFit="1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9" width="10.6640625" style="114" customWidth="1"/>
    <col min="10" max="10" width="22.44140625" style="115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A1" s="113" t="s">
        <v>63</v>
      </c>
      <c r="B1" s="113"/>
      <c r="C1" s="114" t="str">
        <f>"("&amp;表紙等_署用!H1&amp;")"</f>
        <v>(№ 8-25)</v>
      </c>
      <c r="J1" s="116" t="s">
        <v>142</v>
      </c>
      <c r="K1" s="301" t="s">
        <v>141</v>
      </c>
      <c r="L1" s="301"/>
      <c r="M1" s="301"/>
    </row>
    <row r="2" spans="1:14">
      <c r="A2" s="302" t="s">
        <v>65</v>
      </c>
      <c r="B2" s="305" t="s">
        <v>66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14"/>
      <c r="K2" s="302" t="s">
        <v>65</v>
      </c>
      <c r="L2" s="308" t="s">
        <v>67</v>
      </c>
      <c r="M2" s="311" t="s">
        <v>68</v>
      </c>
    </row>
    <row r="3" spans="1:14">
      <c r="A3" s="303"/>
      <c r="B3" s="306"/>
      <c r="C3" s="309"/>
      <c r="D3" s="312"/>
      <c r="E3" s="312" t="s">
        <v>70</v>
      </c>
      <c r="F3" s="291" t="s">
        <v>71</v>
      </c>
      <c r="G3" s="161"/>
      <c r="H3" s="162"/>
      <c r="I3" s="161"/>
      <c r="J3" s="293" t="s">
        <v>72</v>
      </c>
      <c r="K3" s="303"/>
      <c r="L3" s="309"/>
      <c r="M3" s="312"/>
    </row>
    <row r="4" spans="1:14" ht="13.8" thickBot="1">
      <c r="A4" s="304"/>
      <c r="B4" s="307"/>
      <c r="C4" s="310"/>
      <c r="D4" s="313"/>
      <c r="E4" s="313"/>
      <c r="F4" s="292"/>
      <c r="G4" s="124"/>
      <c r="H4" s="125"/>
      <c r="I4" s="124"/>
      <c r="J4" s="294"/>
      <c r="K4" s="304"/>
      <c r="L4" s="310"/>
      <c r="M4" s="313"/>
    </row>
    <row r="5" spans="1:14">
      <c r="A5" s="183">
        <f>K5</f>
        <v>0</v>
      </c>
      <c r="B5" s="118" t="str">
        <f>IF(A5="〃","〃","新規")</f>
        <v>新規</v>
      </c>
      <c r="C5" s="118">
        <f>L5</f>
        <v>0</v>
      </c>
      <c r="D5" s="118">
        <f>M5</f>
        <v>0</v>
      </c>
      <c r="E5" s="118"/>
      <c r="F5" s="118"/>
      <c r="G5" s="118"/>
      <c r="H5" s="118"/>
      <c r="I5" s="118"/>
      <c r="J5" s="126"/>
      <c r="K5" s="117"/>
      <c r="L5" s="118"/>
      <c r="M5" s="118"/>
      <c r="N5" s="114" t="str">
        <f>ASC(J5)</f>
        <v/>
      </c>
    </row>
    <row r="6" spans="1:14">
      <c r="A6" s="127" t="str">
        <f ca="1">IF(OFFSET(K6,-1,)=K6,"〃",K6)</f>
        <v>〃</v>
      </c>
      <c r="B6" s="121" t="str">
        <f ca="1">IF(A6="〃","〃","新規")</f>
        <v>〃</v>
      </c>
      <c r="C6" s="121" t="str">
        <f ca="1">IF(OFFSET(L6,-1,)=L6,"〃",L6)</f>
        <v>〃</v>
      </c>
      <c r="D6" s="121" t="str">
        <f ca="1">IF(OFFSET(M6,-1,)=M6,"〃",M6)</f>
        <v>〃</v>
      </c>
      <c r="E6" s="121"/>
      <c r="F6" s="121"/>
      <c r="G6" s="121"/>
      <c r="H6" s="121"/>
      <c r="I6" s="121"/>
      <c r="J6" s="128"/>
      <c r="K6" s="127"/>
      <c r="L6" s="121"/>
      <c r="M6" s="121"/>
      <c r="N6" s="114" t="str">
        <f>ASC(J6)</f>
        <v/>
      </c>
    </row>
    <row r="7" spans="1:14" ht="13.8" thickBot="1">
      <c r="A7" s="181" t="str">
        <f ca="1">IF(OFFSET(K7,-1,)=K7,"〃",K7)</f>
        <v>〃</v>
      </c>
      <c r="B7" s="180" t="str">
        <f ca="1">IF(A7="〃","〃","新規")</f>
        <v>〃</v>
      </c>
      <c r="C7" s="180" t="str">
        <f ca="1">IF(OFFSET(L7,-1,)=L7,"〃",L7)</f>
        <v>〃</v>
      </c>
      <c r="D7" s="180" t="str">
        <f ca="1">IF(OFFSET(M7,-1,)=M7,"〃",M7)</f>
        <v>〃</v>
      </c>
      <c r="E7" s="180"/>
      <c r="F7" s="180"/>
      <c r="G7" s="180"/>
      <c r="H7" s="180"/>
      <c r="I7" s="180"/>
      <c r="J7" s="182"/>
      <c r="K7" s="127"/>
      <c r="L7" s="121"/>
      <c r="M7" s="121"/>
      <c r="N7" s="114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8"/>
      <c r="F8" s="149"/>
      <c r="G8" s="150">
        <f>IF(ISERROR(FIND("図示", G3)), IF(ISERROR(FIND("削除", G3)), SUMPRODUCT((ISNUMBER(FIND("横断歩道　実線",$E5:$E7)))*(G5:G7&lt;&gt;""), $F5:$F7), 0), SUMIF(G5:G7,"&gt;0",$F5:$F7))</f>
        <v>0</v>
      </c>
      <c r="H8" s="150">
        <f>IF(ISERROR(FIND("図示", H3)), IF(ISERROR(FIND("削除", H3)), SUMPRODUCT((ISNUMBER(FIND("横断歩道　実線",$E5:$E7)))*(H5:H7&lt;&gt;""), $F5:$F7), 0), SUMIF(H5:H7,"&gt;0",$F5:$F7))</f>
        <v>0</v>
      </c>
      <c r="I8" s="150">
        <f>IF(ISERROR(FIND("図示", I3)), IF(ISERROR(FIND("削除", I3)), SUMPRODUCT((ISNUMBER(FIND("横断歩道　実線",$E5:$E7)))*(I5:I7&lt;&gt;""), $F5:$F7), 0), SUMIF(I5:I7,"&gt;0",$F5:$F7))</f>
        <v>0</v>
      </c>
      <c r="J8" s="130"/>
    </row>
    <row r="9" spans="1:14" ht="18" customHeight="1" thickBot="1">
      <c r="A9" s="297"/>
      <c r="B9" s="298"/>
      <c r="C9" s="298"/>
      <c r="D9" s="300"/>
      <c r="E9" s="151"/>
      <c r="F9" s="152"/>
      <c r="G9" s="153">
        <f>SUM(G5:G7)</f>
        <v>0</v>
      </c>
      <c r="H9" s="153">
        <f>SUM(H5:H7)</f>
        <v>0</v>
      </c>
      <c r="I9" s="153">
        <f>SUM(I5:I7)</f>
        <v>0</v>
      </c>
      <c r="J9" s="131"/>
    </row>
  </sheetData>
  <mergeCells count="14">
    <mergeCell ref="M2:M4"/>
    <mergeCell ref="K1:M1"/>
    <mergeCell ref="A8:C9"/>
    <mergeCell ref="D8:D9"/>
    <mergeCell ref="G2:J2"/>
    <mergeCell ref="E3:E4"/>
    <mergeCell ref="F3:F4"/>
    <mergeCell ref="J3:J4"/>
    <mergeCell ref="A2:A4"/>
    <mergeCell ref="B2:B4"/>
    <mergeCell ref="C2:C4"/>
    <mergeCell ref="D2:D4"/>
    <mergeCell ref="K2:K4"/>
    <mergeCell ref="L2:L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/>
  <cols>
    <col min="1" max="1" width="22.33203125" style="114" customWidth="1"/>
    <col min="2" max="2" width="9" style="114"/>
    <col min="3" max="3" width="25.6640625" style="115" customWidth="1"/>
    <col min="4" max="4" width="13.44140625" style="114" customWidth="1"/>
    <col min="5" max="5" width="3.44140625" style="114" bestFit="1" customWidth="1"/>
    <col min="6" max="8" width="10.6640625" style="114" customWidth="1"/>
    <col min="9" max="9" width="22.44140625" style="115" customWidth="1"/>
    <col min="10" max="11" width="37.33203125" style="114" customWidth="1"/>
    <col min="12" max="12" width="100.6640625" style="115" customWidth="1"/>
    <col min="13" max="16384" width="9" style="114"/>
  </cols>
  <sheetData>
    <row r="1" spans="1:13" ht="19.8" thickBot="1">
      <c r="A1" s="113" t="s">
        <v>74</v>
      </c>
      <c r="B1" s="114" t="str">
        <f>"("&amp;表紙等_署用!H1&amp;")"</f>
        <v>(№ 8-25)</v>
      </c>
      <c r="I1" s="116" t="s">
        <v>142</v>
      </c>
      <c r="J1" s="301" t="s">
        <v>141</v>
      </c>
      <c r="K1" s="301"/>
      <c r="L1" s="301"/>
    </row>
    <row r="2" spans="1:13">
      <c r="A2" s="318" t="s">
        <v>75</v>
      </c>
      <c r="B2" s="308" t="s">
        <v>67</v>
      </c>
      <c r="C2" s="311" t="s">
        <v>68</v>
      </c>
      <c r="D2" s="119" t="s">
        <v>69</v>
      </c>
      <c r="E2" s="120"/>
      <c r="F2" s="308" t="s">
        <v>39</v>
      </c>
      <c r="G2" s="308"/>
      <c r="H2" s="308"/>
      <c r="I2" s="314"/>
      <c r="J2" s="318" t="s">
        <v>75</v>
      </c>
      <c r="K2" s="308" t="s">
        <v>67</v>
      </c>
      <c r="L2" s="311" t="s">
        <v>68</v>
      </c>
    </row>
    <row r="3" spans="1:13">
      <c r="A3" s="319"/>
      <c r="B3" s="309"/>
      <c r="C3" s="312"/>
      <c r="D3" s="312" t="s">
        <v>70</v>
      </c>
      <c r="E3" s="291" t="s">
        <v>71</v>
      </c>
      <c r="F3" s="122"/>
      <c r="G3" s="123"/>
      <c r="H3" s="122"/>
      <c r="I3" s="293" t="s">
        <v>72</v>
      </c>
      <c r="J3" s="319"/>
      <c r="K3" s="309"/>
      <c r="L3" s="312"/>
    </row>
    <row r="4" spans="1:13" ht="13.8" thickBot="1">
      <c r="A4" s="320"/>
      <c r="B4" s="310"/>
      <c r="C4" s="313"/>
      <c r="D4" s="313"/>
      <c r="E4" s="292"/>
      <c r="F4" s="124"/>
      <c r="G4" s="125"/>
      <c r="H4" s="124"/>
      <c r="I4" s="294"/>
      <c r="J4" s="320"/>
      <c r="K4" s="310"/>
      <c r="L4" s="313"/>
    </row>
    <row r="5" spans="1:13">
      <c r="A5" s="117">
        <f>J5</f>
        <v>0</v>
      </c>
      <c r="B5" s="118">
        <f>K5</f>
        <v>0</v>
      </c>
      <c r="C5" s="118">
        <f>L5</f>
        <v>0</v>
      </c>
      <c r="D5" s="118"/>
      <c r="E5" s="118"/>
      <c r="F5" s="118"/>
      <c r="G5" s="118"/>
      <c r="H5" s="118"/>
      <c r="I5" s="126"/>
      <c r="J5" s="117"/>
      <c r="K5" s="118"/>
      <c r="L5" s="118"/>
      <c r="M5" s="114" t="str">
        <f>ASC(I5)</f>
        <v/>
      </c>
    </row>
    <row r="6" spans="1:13">
      <c r="A6" s="127" t="str">
        <f t="shared" ref="A6:C7" ca="1" si="0">IF(OFFSET(J6,-1,)=J6,"〃",J6)</f>
        <v>〃</v>
      </c>
      <c r="B6" s="121" t="str">
        <f t="shared" ca="1" si="0"/>
        <v>〃</v>
      </c>
      <c r="C6" s="121" t="str">
        <f t="shared" ca="1" si="0"/>
        <v>〃</v>
      </c>
      <c r="D6" s="121"/>
      <c r="E6" s="121"/>
      <c r="F6" s="121"/>
      <c r="G6" s="121"/>
      <c r="H6" s="121"/>
      <c r="I6" s="128"/>
      <c r="J6" s="127"/>
      <c r="K6" s="121"/>
      <c r="L6" s="121"/>
      <c r="M6" s="114" t="str">
        <f>ASC(I6)</f>
        <v/>
      </c>
    </row>
    <row r="7" spans="1:13" ht="13.8" thickBot="1">
      <c r="A7" s="127" t="str">
        <f t="shared" ca="1" si="0"/>
        <v>〃</v>
      </c>
      <c r="B7" s="121" t="str">
        <f t="shared" ca="1" si="0"/>
        <v>〃</v>
      </c>
      <c r="C7" s="121" t="str">
        <f t="shared" ca="1" si="0"/>
        <v>〃</v>
      </c>
      <c r="D7" s="122"/>
      <c r="E7" s="122"/>
      <c r="F7" s="122"/>
      <c r="G7" s="122"/>
      <c r="H7" s="122"/>
      <c r="I7" s="129"/>
      <c r="J7" s="147"/>
      <c r="K7" s="122"/>
      <c r="L7" s="122"/>
      <c r="M7" s="114" t="str">
        <f>ASC(I7)</f>
        <v/>
      </c>
    </row>
    <row r="8" spans="1:13" ht="16.2">
      <c r="A8" s="295" t="str">
        <f>警察署名</f>
        <v>凸凹</v>
      </c>
      <c r="B8" s="296"/>
      <c r="C8" s="299" t="s">
        <v>76</v>
      </c>
      <c r="D8" s="148"/>
      <c r="E8" s="149"/>
      <c r="F8" s="150">
        <f>IF(ISERROR(FIND("図示", F3)), IF(ISERROR(FIND("削除", F3)), SUMPRODUCT((ISNUMBER(FIND("横断歩道　実線",$D5:$D7)))*(F5:F7&lt;&gt;""), $E5:$E7), 0), SUMIF(F5:F7,"&gt;0",$E5:$E7))</f>
        <v>0</v>
      </c>
      <c r="G8" s="150">
        <f>IF(ISERROR(FIND("図示", G3)), IF(ISERROR(FIND("削除", G3)), SUMPRODUCT((ISNUMBER(FIND("横断歩道　実線",$D5:$D7)))*(G5:G7&lt;&gt;""), $E5:$E7), 0), SUMIF(G5:G7,"&gt;0",$E5:$E7))</f>
        <v>0</v>
      </c>
      <c r="H8" s="150">
        <f>IF(ISERROR(FIND("図示", H3)), IF(ISERROR(FIND("削除", H3)), SUMPRODUCT((ISNUMBER(FIND("横断歩道　実線",$D5:$D7)))*(H5:H7&lt;&gt;""), $E5:$E7), 0), SUMIF(H5:H7,"&gt;0",$E5:$E7))</f>
        <v>0</v>
      </c>
      <c r="I8" s="130"/>
      <c r="J8" s="295"/>
      <c r="K8" s="296"/>
      <c r="L8" s="299"/>
    </row>
    <row r="9" spans="1:13" ht="16.8" thickBot="1">
      <c r="A9" s="297"/>
      <c r="B9" s="298"/>
      <c r="C9" s="300"/>
      <c r="D9" s="151"/>
      <c r="E9" s="152"/>
      <c r="F9" s="153">
        <f>SUM(F5:F7)</f>
        <v>0</v>
      </c>
      <c r="G9" s="153">
        <f>SUM(G5:G7)</f>
        <v>0</v>
      </c>
      <c r="H9" s="153">
        <f>SUM(H5:H7)</f>
        <v>0</v>
      </c>
      <c r="I9" s="131"/>
      <c r="J9" s="316"/>
      <c r="K9" s="317"/>
      <c r="L9" s="315"/>
    </row>
    <row r="10" spans="1:13" ht="16.2">
      <c r="A10" s="295" t="str">
        <f>警察署名</f>
        <v>凸凹</v>
      </c>
      <c r="B10" s="296"/>
      <c r="C10" s="299" t="s">
        <v>77</v>
      </c>
      <c r="D10" s="148">
        <f>場所表_新規!新規合計+更新合計</f>
        <v>0</v>
      </c>
      <c r="E10" s="149"/>
      <c r="F10" s="150">
        <f>場所表_新規!G8+場所表_更新!F8</f>
        <v>0</v>
      </c>
      <c r="G10" s="150">
        <f>場所表_新規!H8+場所表_更新!G8</f>
        <v>0</v>
      </c>
      <c r="H10" s="150">
        <f>場所表_新規!I8+場所表_更新!H8</f>
        <v>0</v>
      </c>
      <c r="I10" s="130"/>
      <c r="J10" s="316"/>
      <c r="K10" s="317"/>
      <c r="L10" s="315"/>
    </row>
    <row r="11" spans="1:13" ht="16.8" thickBot="1">
      <c r="A11" s="297"/>
      <c r="B11" s="298"/>
      <c r="C11" s="300"/>
      <c r="D11" s="151"/>
      <c r="E11" s="152"/>
      <c r="F11" s="153">
        <f>場所表_新規!G9+場所表_更新!F9</f>
        <v>0</v>
      </c>
      <c r="G11" s="153">
        <f>場所表_新規!H9+場所表_更新!G9</f>
        <v>0</v>
      </c>
      <c r="H11" s="153">
        <f>場所表_新規!I9+場所表_更新!H9</f>
        <v>0</v>
      </c>
      <c r="I11" s="131"/>
      <c r="J11" s="316"/>
      <c r="K11" s="317"/>
      <c r="L11" s="315"/>
    </row>
  </sheetData>
  <mergeCells count="19">
    <mergeCell ref="J1:L1"/>
    <mergeCell ref="L2:L4"/>
    <mergeCell ref="F2:I2"/>
    <mergeCell ref="D3:D4"/>
    <mergeCell ref="E3:E4"/>
    <mergeCell ref="A10:B11"/>
    <mergeCell ref="C10:C11"/>
    <mergeCell ref="J8:K9"/>
    <mergeCell ref="A2:A4"/>
    <mergeCell ref="B2:B4"/>
    <mergeCell ref="C2:C4"/>
    <mergeCell ref="A8:B9"/>
    <mergeCell ref="C8:C9"/>
    <mergeCell ref="L8:L9"/>
    <mergeCell ref="J10:K11"/>
    <mergeCell ref="L10:L11"/>
    <mergeCell ref="I3:I4"/>
    <mergeCell ref="J2:J4"/>
    <mergeCell ref="K2:K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293</vt:i4>
      </vt:variant>
    </vt:vector>
  </HeadingPairs>
  <TitlesOfParts>
    <vt:vector size="307" baseType="lpstr">
      <vt:lpstr>表紙等_署用</vt:lpstr>
      <vt:lpstr>表紙等_本部</vt:lpstr>
      <vt:lpstr>設計書</vt:lpstr>
      <vt:lpstr>所属別事業量一覧表</vt:lpstr>
      <vt:lpstr>場所表_広島東_新規</vt:lpstr>
      <vt:lpstr>場所表_安佐北_新規</vt:lpstr>
      <vt:lpstr>場所表_廿日市_新規</vt:lpstr>
      <vt:lpstr>場所表_新規</vt:lpstr>
      <vt:lpstr>場所表_更新</vt:lpstr>
      <vt:lpstr>場所表_広島東_更新</vt:lpstr>
      <vt:lpstr>場所表_安佐南_新規</vt:lpstr>
      <vt:lpstr>場所表_安佐南_更新</vt:lpstr>
      <vt:lpstr>場所表_安佐北_更新</vt:lpstr>
      <vt:lpstr>場所表_廿日市_更新</vt:lpstr>
      <vt:lpstr>設計書!COL_事業量</vt:lpstr>
      <vt:lpstr>設計書!COL_詳細情報</vt:lpstr>
      <vt:lpstr>設計書!COL_単位</vt:lpstr>
      <vt:lpstr>所属別事業量一覧表!COL_塗装情報</vt:lpstr>
      <vt:lpstr>設計書!COL_塗装情報</vt:lpstr>
      <vt:lpstr>所属別事業量一覧表!COL_発注分類</vt:lpstr>
      <vt:lpstr>設計書!COL_発注分類</vt:lpstr>
      <vt:lpstr>設計書!COL_幅員</vt:lpstr>
      <vt:lpstr>所属別事業量一覧表!COUNT_SUM</vt:lpstr>
      <vt:lpstr>場所表_安佐南_更新!EditCol</vt:lpstr>
      <vt:lpstr>場所表_安佐北_更新!EditCol</vt:lpstr>
      <vt:lpstr>場所表_安佐北_新規!EditCol</vt:lpstr>
      <vt:lpstr>場所表_広島東_更新!EditCol</vt:lpstr>
      <vt:lpstr>場所表_広島東_新規!EditCol</vt:lpstr>
      <vt:lpstr>場所表_更新!EditCol</vt:lpstr>
      <vt:lpstr>場所表_新規!EditCol</vt:lpstr>
      <vt:lpstr>場所表_廿日市_更新!EditCol</vt:lpstr>
      <vt:lpstr>場所表_廿日市_新規!EditCol</vt:lpstr>
      <vt:lpstr>場所表_安佐南_更新!EditRow</vt:lpstr>
      <vt:lpstr>場所表_安佐北_更新!EditRow</vt:lpstr>
      <vt:lpstr>場所表_安佐北_新規!EditRow</vt:lpstr>
      <vt:lpstr>場所表_広島東_更新!EditRow</vt:lpstr>
      <vt:lpstr>場所表_広島東_新規!EditRow</vt:lpstr>
      <vt:lpstr>場所表_更新!EditRow</vt:lpstr>
      <vt:lpstr>場所表_新規!EditRow</vt:lpstr>
      <vt:lpstr>場所表_廿日市_更新!EditRow</vt:lpstr>
      <vt:lpstr>場所表_廿日市_新規!EditRow</vt:lpstr>
      <vt:lpstr>場所表_安佐南_更新!EndCol</vt:lpstr>
      <vt:lpstr>場所表_安佐南_新規!EndCol</vt:lpstr>
      <vt:lpstr>場所表_安佐北_更新!EndCol</vt:lpstr>
      <vt:lpstr>場所表_安佐北_新規!EndCol</vt:lpstr>
      <vt:lpstr>場所表_広島東_更新!EndCol</vt:lpstr>
      <vt:lpstr>場所表_広島東_新規!EndCol</vt:lpstr>
      <vt:lpstr>場所表_更新!EndCol</vt:lpstr>
      <vt:lpstr>場所表_新規!EndCol</vt:lpstr>
      <vt:lpstr>場所表_廿日市_更新!EndCol</vt:lpstr>
      <vt:lpstr>場所表_廿日市_新規!EndCol</vt:lpstr>
      <vt:lpstr>場所表_安佐南_更新!EndRow</vt:lpstr>
      <vt:lpstr>場所表_安佐南_新規!EndRow</vt:lpstr>
      <vt:lpstr>場所表_安佐北_更新!EndRow</vt:lpstr>
      <vt:lpstr>場所表_安佐北_新規!EndRow</vt:lpstr>
      <vt:lpstr>場所表_広島東_更新!EndRow</vt:lpstr>
      <vt:lpstr>場所表_広島東_新規!EndRow</vt:lpstr>
      <vt:lpstr>場所表_更新!EndRow</vt:lpstr>
      <vt:lpstr>場所表_新規!EndRow</vt:lpstr>
      <vt:lpstr>場所表_廿日市_更新!EndRow</vt:lpstr>
      <vt:lpstr>場所表_廿日市_新規!EndRow</vt:lpstr>
      <vt:lpstr>所属別事業量一覧表!INSERT_START</vt:lpstr>
      <vt:lpstr>設計書!INSERT_START</vt:lpstr>
      <vt:lpstr>所属別事業量一覧表!Print_Area</vt:lpstr>
      <vt:lpstr>場所表_安佐南_更新!Print_Area</vt:lpstr>
      <vt:lpstr>場所表_安佐南_新規!Print_Area</vt:lpstr>
      <vt:lpstr>場所表_安佐北_更新!Print_Area</vt:lpstr>
      <vt:lpstr>場所表_安佐北_新規!Print_Area</vt:lpstr>
      <vt:lpstr>場所表_広島東_更新!Print_Area</vt:lpstr>
      <vt:lpstr>場所表_広島東_新規!Print_Area</vt:lpstr>
      <vt:lpstr>場所表_更新!Print_Area</vt:lpstr>
      <vt:lpstr>場所表_新規!Print_Area</vt:lpstr>
      <vt:lpstr>場所表_廿日市_更新!Print_Area</vt:lpstr>
      <vt:lpstr>場所表_廿日市_新規!Print_Area</vt:lpstr>
      <vt:lpstr>設計書!Print_Area</vt:lpstr>
      <vt:lpstr>表紙等_署用!Print_Area</vt:lpstr>
      <vt:lpstr>表紙等_本部!Print_Area</vt:lpstr>
      <vt:lpstr>場所表_安佐南_更新!Print_Titles</vt:lpstr>
      <vt:lpstr>場所表_安佐南_新規!Print_Titles</vt:lpstr>
      <vt:lpstr>場所表_安佐北_更新!Print_Titles</vt:lpstr>
      <vt:lpstr>場所表_安佐北_新規!Print_Titles</vt:lpstr>
      <vt:lpstr>場所表_広島東_更新!Print_Titles</vt:lpstr>
      <vt:lpstr>場所表_広島東_新規!Print_Titles</vt:lpstr>
      <vt:lpstr>場所表_更新!Print_Titles</vt:lpstr>
      <vt:lpstr>場所表_新規!Print_Titles</vt:lpstr>
      <vt:lpstr>場所表_廿日市_更新!Print_Titles</vt:lpstr>
      <vt:lpstr>場所表_廿日市_新規!Print_Titles</vt:lpstr>
      <vt:lpstr>所属別事業量一覧表!PS_1</vt:lpstr>
      <vt:lpstr>所属別事業量一覧表!PS_10</vt:lpstr>
      <vt:lpstr>所属別事業量一覧表!PS_11</vt:lpstr>
      <vt:lpstr>所属別事業量一覧表!PS_12</vt:lpstr>
      <vt:lpstr>所属別事業量一覧表!PS_13</vt:lpstr>
      <vt:lpstr>所属別事業量一覧表!PS_14</vt:lpstr>
      <vt:lpstr>所属別事業量一覧表!PS_15</vt:lpstr>
      <vt:lpstr>所属別事業量一覧表!PS_16</vt:lpstr>
      <vt:lpstr>所属別事業量一覧表!PS_17</vt:lpstr>
      <vt:lpstr>所属別事業量一覧表!PS_18</vt:lpstr>
      <vt:lpstr>所属別事業量一覧表!PS_19</vt:lpstr>
      <vt:lpstr>所属別事業量一覧表!PS_2</vt:lpstr>
      <vt:lpstr>所属別事業量一覧表!PS_20</vt:lpstr>
      <vt:lpstr>所属別事業量一覧表!PS_21</vt:lpstr>
      <vt:lpstr>所属別事業量一覧表!PS_22</vt:lpstr>
      <vt:lpstr>所属別事業量一覧表!PS_23</vt:lpstr>
      <vt:lpstr>所属別事業量一覧表!PS_24</vt:lpstr>
      <vt:lpstr>所属別事業量一覧表!PS_25</vt:lpstr>
      <vt:lpstr>所属別事業量一覧表!PS_26</vt:lpstr>
      <vt:lpstr>所属別事業量一覧表!PS_27</vt:lpstr>
      <vt:lpstr>所属別事業量一覧表!PS_28</vt:lpstr>
      <vt:lpstr>所属別事業量一覧表!PS_29</vt:lpstr>
      <vt:lpstr>所属別事業量一覧表!PS_3</vt:lpstr>
      <vt:lpstr>所属別事業量一覧表!PS_30</vt:lpstr>
      <vt:lpstr>所属別事業量一覧表!PS_31</vt:lpstr>
      <vt:lpstr>所属別事業量一覧表!PS_4</vt:lpstr>
      <vt:lpstr>所属別事業量一覧表!PS_5</vt:lpstr>
      <vt:lpstr>所属別事業量一覧表!PS_6</vt:lpstr>
      <vt:lpstr>所属別事業量一覧表!PS_7</vt:lpstr>
      <vt:lpstr>所属別事業量一覧表!PS_8</vt:lpstr>
      <vt:lpstr>所属別事業量一覧表!PS_9</vt:lpstr>
      <vt:lpstr>場所表_安佐南_更新!StartCol</vt:lpstr>
      <vt:lpstr>場所表_安佐南_新規!StartCol</vt:lpstr>
      <vt:lpstr>場所表_安佐北_更新!StartCol</vt:lpstr>
      <vt:lpstr>場所表_安佐北_新規!StartCol</vt:lpstr>
      <vt:lpstr>場所表_広島東_更新!StartCol</vt:lpstr>
      <vt:lpstr>場所表_広島東_新規!StartCol</vt:lpstr>
      <vt:lpstr>場所表_更新!StartCol</vt:lpstr>
      <vt:lpstr>場所表_新規!StartCol</vt:lpstr>
      <vt:lpstr>場所表_廿日市_更新!StartCol</vt:lpstr>
      <vt:lpstr>場所表_廿日市_新規!StartCol</vt:lpstr>
      <vt:lpstr>場所表_安佐南_更新!StartRow</vt:lpstr>
      <vt:lpstr>場所表_安佐南_新規!StartRow</vt:lpstr>
      <vt:lpstr>場所表_安佐北_更新!StartRow</vt:lpstr>
      <vt:lpstr>場所表_安佐北_新規!StartRow</vt:lpstr>
      <vt:lpstr>場所表_広島東_更新!StartRow</vt:lpstr>
      <vt:lpstr>場所表_広島東_新規!StartRow</vt:lpstr>
      <vt:lpstr>場所表_更新!StartRow</vt:lpstr>
      <vt:lpstr>場所表_新規!StartRow</vt:lpstr>
      <vt:lpstr>場所表_廿日市_更新!StartRow</vt:lpstr>
      <vt:lpstr>場所表_廿日市_新規!StartRow</vt:lpstr>
      <vt:lpstr>所属別事業量一覧表!データ</vt:lpstr>
      <vt:lpstr>所属別事業量一覧表!一覧表</vt:lpstr>
      <vt:lpstr>場所表_安佐南_更新!一覧表</vt:lpstr>
      <vt:lpstr>場所表_安佐南_新規!一覧表</vt:lpstr>
      <vt:lpstr>場所表_安佐北_更新!一覧表</vt:lpstr>
      <vt:lpstr>場所表_安佐北_新規!一覧表</vt:lpstr>
      <vt:lpstr>場所表_広島東_更新!一覧表</vt:lpstr>
      <vt:lpstr>場所表_広島東_新規!一覧表</vt:lpstr>
      <vt:lpstr>場所表_更新!一覧表</vt:lpstr>
      <vt:lpstr>場所表_新規!一覧表</vt:lpstr>
      <vt:lpstr>場所表_廿日市_更新!一覧表</vt:lpstr>
      <vt:lpstr>場所表_廿日市_新規!一覧表</vt:lpstr>
      <vt:lpstr>設計書!一覧表</vt:lpstr>
      <vt:lpstr>表紙等_署用!監督員</vt:lpstr>
      <vt:lpstr>場所表_安佐南_更新!規制番号</vt:lpstr>
      <vt:lpstr>場所表_安佐北_更新!規制番号</vt:lpstr>
      <vt:lpstr>場所表_広島東_更新!規制番号</vt:lpstr>
      <vt:lpstr>場所表_更新!規制番号</vt:lpstr>
      <vt:lpstr>場所表_廿日市_更新!規制番号</vt:lpstr>
      <vt:lpstr>場所表_安佐南_新規!区分</vt:lpstr>
      <vt:lpstr>場所表_安佐北_新規!区分</vt:lpstr>
      <vt:lpstr>場所表_広島東_新規!区分</vt:lpstr>
      <vt:lpstr>場所表_新規!区分</vt:lpstr>
      <vt:lpstr>場所表_廿日市_新規!区分</vt:lpstr>
      <vt:lpstr>場所表_安佐南_更新!警察署名</vt:lpstr>
      <vt:lpstr>場所表_安佐南_新規!警察署名</vt:lpstr>
      <vt:lpstr>場所表_安佐北_更新!警察署名</vt:lpstr>
      <vt:lpstr>場所表_安佐北_新規!警察署名</vt:lpstr>
      <vt:lpstr>場所表_広島東_更新!警察署名</vt:lpstr>
      <vt:lpstr>場所表_広島東_新規!警察署名</vt:lpstr>
      <vt:lpstr>場所表_更新!警察署名</vt:lpstr>
      <vt:lpstr>場所表_新規!警察署名</vt:lpstr>
      <vt:lpstr>場所表_廿日市_更新!警察署名</vt:lpstr>
      <vt:lpstr>場所表_廿日市_新規!警察署名</vt:lpstr>
      <vt:lpstr>表紙等_署用!警察署名</vt:lpstr>
      <vt:lpstr>表紙等_署用!検査員</vt:lpstr>
      <vt:lpstr>交_通_規_制_課</vt:lpstr>
      <vt:lpstr>設計書!交通整理員</vt:lpstr>
      <vt:lpstr>設計書!交通整理員Ａ</vt:lpstr>
      <vt:lpstr>設計書!交通整理員Ａ_夜間</vt:lpstr>
      <vt:lpstr>設計書!交通整理員B</vt:lpstr>
      <vt:lpstr>設計書!交通整理員Ｂ_夜間</vt:lpstr>
      <vt:lpstr>表紙等_署用!工事期間</vt:lpstr>
      <vt:lpstr>表紙等_署用!工事種別</vt:lpstr>
      <vt:lpstr>表紙等_署用!工事場所</vt:lpstr>
      <vt:lpstr>表紙等_署用!工事場所箇所数</vt:lpstr>
      <vt:lpstr>表紙等_署用!工事内容</vt:lpstr>
      <vt:lpstr>表紙等_署用!工事番号</vt:lpstr>
      <vt:lpstr>表紙等_署用!工事費</vt:lpstr>
      <vt:lpstr>表紙等_署用!工事名称</vt:lpstr>
      <vt:lpstr>場所表_安佐南_更新!更新合計</vt:lpstr>
      <vt:lpstr>場所表_安佐北_更新!更新合計</vt:lpstr>
      <vt:lpstr>場所表_広島東_更新!更新合計</vt:lpstr>
      <vt:lpstr>場所表_更新!更新合計</vt:lpstr>
      <vt:lpstr>場所表_廿日市_更新!更新合計</vt:lpstr>
      <vt:lpstr>設計書!合計</vt:lpstr>
      <vt:lpstr>場所表_安佐南_更新!事業量</vt:lpstr>
      <vt:lpstr>場所表_安佐南_新規!事業量</vt:lpstr>
      <vt:lpstr>場所表_安佐北_更新!事業量</vt:lpstr>
      <vt:lpstr>場所表_安佐北_新規!事業量</vt:lpstr>
      <vt:lpstr>場所表_広島東_更新!事業量</vt:lpstr>
      <vt:lpstr>場所表_広島東_新規!事業量</vt:lpstr>
      <vt:lpstr>場所表_更新!事業量</vt:lpstr>
      <vt:lpstr>場所表_新規!事業量</vt:lpstr>
      <vt:lpstr>場所表_廿日市_更新!事業量</vt:lpstr>
      <vt:lpstr>場所表_廿日市_新規!事業量</vt:lpstr>
      <vt:lpstr>場所表_安佐南_更新!事業量新規更新合計</vt:lpstr>
      <vt:lpstr>場所表_安佐北_更新!事業量新規更新合計</vt:lpstr>
      <vt:lpstr>場所表_広島東_更新!事業量新規更新合計</vt:lpstr>
      <vt:lpstr>場所表_更新!事業量新規更新合計</vt:lpstr>
      <vt:lpstr>場所表_廿日市_更新!事業量新規更新合計</vt:lpstr>
      <vt:lpstr>場所表_安佐南_新規!事業量新規合計</vt:lpstr>
      <vt:lpstr>場所表_安佐北_新規!事業量新規合計</vt:lpstr>
      <vt:lpstr>場所表_広島東_新規!事業量新規合計</vt:lpstr>
      <vt:lpstr>場所表_新規!事業量新規合計</vt:lpstr>
      <vt:lpstr>場所表_廿日市_新規!事業量新規合計</vt:lpstr>
      <vt:lpstr>場所表_安佐南_更新!場所</vt:lpstr>
      <vt:lpstr>場所表_安佐南_新規!場所</vt:lpstr>
      <vt:lpstr>場所表_安佐北_更新!場所</vt:lpstr>
      <vt:lpstr>場所表_安佐北_新規!場所</vt:lpstr>
      <vt:lpstr>場所表_広島東_更新!場所</vt:lpstr>
      <vt:lpstr>場所表_広島東_新規!場所</vt:lpstr>
      <vt:lpstr>場所表_更新!場所</vt:lpstr>
      <vt:lpstr>場所表_新規!場所</vt:lpstr>
      <vt:lpstr>場所表_廿日市_更新!場所</vt:lpstr>
      <vt:lpstr>場所表_廿日市_新規!場所</vt:lpstr>
      <vt:lpstr>場所表_安佐南_更新!新規更新合計</vt:lpstr>
      <vt:lpstr>場所表_安佐北_更新!新規更新合計</vt:lpstr>
      <vt:lpstr>場所表_広島東_更新!新規更新合計</vt:lpstr>
      <vt:lpstr>場所表_更新!新規更新合計</vt:lpstr>
      <vt:lpstr>場所表_廿日市_更新!新規更新合計</vt:lpstr>
      <vt:lpstr>場所表_安佐南_更新!新規更新合計値</vt:lpstr>
      <vt:lpstr>場所表_安佐北_更新!新規更新合計値</vt:lpstr>
      <vt:lpstr>場所表_広島東_更新!新規更新合計値</vt:lpstr>
      <vt:lpstr>場所表_更新!新規更新合計値</vt:lpstr>
      <vt:lpstr>場所表_廿日市_更新!新規更新合計値</vt:lpstr>
      <vt:lpstr>場所表_安佐南_新規!新規合計</vt:lpstr>
      <vt:lpstr>場所表_安佐北_新規!新規合計</vt:lpstr>
      <vt:lpstr>場所表_広島東_新規!新規合計</vt:lpstr>
      <vt:lpstr>場所表_新規!新規合計</vt:lpstr>
      <vt:lpstr>場所表_廿日市_新規!新規合計</vt:lpstr>
      <vt:lpstr>場所表_安佐南_更新!数</vt:lpstr>
      <vt:lpstr>場所表_安佐南_新規!数</vt:lpstr>
      <vt:lpstr>場所表_安佐北_更新!数</vt:lpstr>
      <vt:lpstr>場所表_安佐北_新規!数</vt:lpstr>
      <vt:lpstr>場所表_広島東_更新!数</vt:lpstr>
      <vt:lpstr>場所表_広島東_新規!数</vt:lpstr>
      <vt:lpstr>場所表_更新!数</vt:lpstr>
      <vt:lpstr>場所表_新規!数</vt:lpstr>
      <vt:lpstr>場所表_廿日市_更新!数</vt:lpstr>
      <vt:lpstr>場所表_廿日市_新規!数</vt:lpstr>
      <vt:lpstr>場所表_安佐南_新規!整理番号</vt:lpstr>
      <vt:lpstr>場所表_安佐北_新規!整理番号</vt:lpstr>
      <vt:lpstr>場所表_広島東_新規!整理番号</vt:lpstr>
      <vt:lpstr>場所表_新規!整理番号</vt:lpstr>
      <vt:lpstr>場所表_廿日市_新規!整理番号</vt:lpstr>
      <vt:lpstr>場所表_安佐南_更新!単位</vt:lpstr>
      <vt:lpstr>場所表_安佐南_新規!単位</vt:lpstr>
      <vt:lpstr>場所表_安佐北_更新!単位</vt:lpstr>
      <vt:lpstr>場所表_安佐北_新規!単位</vt:lpstr>
      <vt:lpstr>場所表_広島東_更新!単位</vt:lpstr>
      <vt:lpstr>場所表_広島東_新規!単位</vt:lpstr>
      <vt:lpstr>場所表_更新!単位</vt:lpstr>
      <vt:lpstr>場所表_新規!単位</vt:lpstr>
      <vt:lpstr>場所表_廿日市_更新!単位</vt:lpstr>
      <vt:lpstr>場所表_廿日市_新規!単位</vt:lpstr>
      <vt:lpstr>設計書!単価</vt:lpstr>
      <vt:lpstr>場所表_安佐南_更新!道路種別</vt:lpstr>
      <vt:lpstr>場所表_安佐南_新規!道路種別</vt:lpstr>
      <vt:lpstr>場所表_安佐北_更新!道路種別</vt:lpstr>
      <vt:lpstr>場所表_安佐北_新規!道路種別</vt:lpstr>
      <vt:lpstr>場所表_広島東_更新!道路種別</vt:lpstr>
      <vt:lpstr>場所表_広島東_新規!道路種別</vt:lpstr>
      <vt:lpstr>場所表_更新!道路種別</vt:lpstr>
      <vt:lpstr>場所表_新規!道路種別</vt:lpstr>
      <vt:lpstr>場所表_廿日市_更新!道路種別</vt:lpstr>
      <vt:lpstr>場所表_廿日市_新規!道路種別</vt:lpstr>
      <vt:lpstr>表紙等_署用!特記事項</vt:lpstr>
      <vt:lpstr>表紙等_署用!年月</vt:lpstr>
      <vt:lpstr>場所表_安佐南_更新!発注分類</vt:lpstr>
      <vt:lpstr>場所表_安佐南_新規!発注分類</vt:lpstr>
      <vt:lpstr>場所表_安佐北_更新!発注分類</vt:lpstr>
      <vt:lpstr>場所表_安佐北_新規!発注分類</vt:lpstr>
      <vt:lpstr>場所表_広島東_更新!発注分類</vt:lpstr>
      <vt:lpstr>場所表_広島東_新規!発注分類</vt:lpstr>
      <vt:lpstr>場所表_更新!発注分類</vt:lpstr>
      <vt:lpstr>場所表_新規!発注分類</vt:lpstr>
      <vt:lpstr>場所表_廿日市_更新!発注分類</vt:lpstr>
      <vt:lpstr>場所表_廿日市_新規!発注分類</vt:lpstr>
      <vt:lpstr>場所表_安佐南_更新!備考</vt:lpstr>
      <vt:lpstr>場所表_安佐南_新規!備考</vt:lpstr>
      <vt:lpstr>場所表_安佐北_更新!備考</vt:lpstr>
      <vt:lpstr>場所表_安佐北_新規!備考</vt:lpstr>
      <vt:lpstr>場所表_広島東_更新!備考</vt:lpstr>
      <vt:lpstr>場所表_広島東_新規!備考</vt:lpstr>
      <vt:lpstr>場所表_更新!備考</vt:lpstr>
      <vt:lpstr>場所表_新規!備考</vt:lpstr>
      <vt:lpstr>場所表_廿日市_更新!備考</vt:lpstr>
      <vt:lpstr>場所表_廿日市_新規!備考</vt:lpstr>
      <vt:lpstr>場所表_安佐南_更新!標示種別</vt:lpstr>
      <vt:lpstr>場所表_安佐南_新規!標示種別</vt:lpstr>
      <vt:lpstr>場所表_安佐北_更新!標示種別</vt:lpstr>
      <vt:lpstr>場所表_安佐北_新規!標示種別</vt:lpstr>
      <vt:lpstr>場所表_広島東_更新!標示種別</vt:lpstr>
      <vt:lpstr>場所表_広島東_新規!標示種別</vt:lpstr>
      <vt:lpstr>場所表_更新!標示種別</vt:lpstr>
      <vt:lpstr>場所表_新規!標示種別</vt:lpstr>
      <vt:lpstr>場所表_廿日市_更新!標示種別</vt:lpstr>
      <vt:lpstr>場所表_廿日市_新規!標示種別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2026-08-24T07:46:17Z</dcterms:created>
  <dcterms:modified xsi:type="dcterms:W3CDTF">2026-08-24T07:46:17Z</dcterms:modified>
</cp:coreProperties>
</file>