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2C5FC466-B71C-409A-8058-3A8C11E887E7}" xr6:coauthVersionLast="47" xr6:coauthVersionMax="47" xr10:uidLastSave="{00000000-0000-0000-0000-000000000000}"/>
  <bookViews>
    <workbookView xWindow="5052" yWindow="144" windowWidth="12132" windowHeight="13656" tabRatio="785" firstSheet="2" activeTab="2" xr2:uid="{00000000-000D-0000-FFFF-FFFF00000000}"/>
  </bookViews>
  <sheets>
    <sheet name="表紙等_署用" sheetId="34" state="hidden" r:id="rId1"/>
    <sheet name="表紙等_本部" sheetId="15" state="hidden" r:id="rId2"/>
    <sheet name="設計書" sheetId="40" r:id="rId3"/>
    <sheet name="所属別事業量一覧表" sheetId="39" r:id="rId4"/>
    <sheet name="場所表_府中_新規" sheetId="51" state="hidden" r:id="rId5"/>
    <sheet name="場所表_新規" sheetId="37" state="hidden" r:id="rId6"/>
    <sheet name="場所表_更新" sheetId="38" state="hidden" r:id="rId7"/>
    <sheet name="場所表_福山東_新規" sheetId="41" r:id="rId8"/>
    <sheet name="場所表_福山東_更新" sheetId="42" state="hidden" r:id="rId9"/>
    <sheet name="場所表_福山西_新規" sheetId="43" r:id="rId10"/>
    <sheet name="場所表_福山西_更新" sheetId="44" state="hidden" r:id="rId11"/>
    <sheet name="場所表_福山北_新規" sheetId="45" r:id="rId12"/>
    <sheet name="場所表_福山北_更新" sheetId="46" r:id="rId13"/>
    <sheet name="場所表_尾道_新規" sheetId="47" r:id="rId14"/>
    <sheet name="場所表_尾道_更新" sheetId="48" r:id="rId15"/>
    <sheet name="場所表_三原_新規" sheetId="49" r:id="rId16"/>
    <sheet name="場所表_三原_更新" sheetId="50" r:id="rId17"/>
    <sheet name="場所表_府中_更新" sheetId="52" r:id="rId18"/>
  </sheets>
  <definedNames>
    <definedName name="COL_事業量" localSheetId="2">設計書!$E$5</definedName>
    <definedName name="COL_詳細情報" localSheetId="2">設計書!$C$5</definedName>
    <definedName name="COL_単位" localSheetId="2">設計書!$F$5</definedName>
    <definedName name="COL_塗装情報" localSheetId="3">所属別事業量一覧表!$E$8</definedName>
    <definedName name="COL_塗装情報" localSheetId="2">設計書!$D$5</definedName>
    <definedName name="COL_発注分類" localSheetId="3">所属別事業量一覧表!$A$8</definedName>
    <definedName name="COL_発注分類" localSheetId="2">設計書!$A$5</definedName>
    <definedName name="COL_幅員" localSheetId="2">設計書!$B$5</definedName>
    <definedName name="COUNT_SUM" localSheetId="3">所属別事業量一覧表!$F$15</definedName>
    <definedName name="EditCol" localSheetId="6">場所表_更新!$G$3:$G$7</definedName>
    <definedName name="EditCol" localSheetId="16">場所表_三原_更新!#REF!</definedName>
    <definedName name="EditCol" localSheetId="15">場所表_三原_新規!#REF!</definedName>
    <definedName name="EditCol" localSheetId="5">場所表_新規!$H$3:$H$7</definedName>
    <definedName name="EditCol" localSheetId="14">場所表_尾道_更新!$H$3:$H$124</definedName>
    <definedName name="EditCol" localSheetId="13">場所表_尾道_新規!#REF!</definedName>
    <definedName name="EditCol" localSheetId="17">場所表_府中_更新!$H$3:$H$26</definedName>
    <definedName name="EditCol" localSheetId="4">場所表_府中_新規!$H$3:$H$7</definedName>
    <definedName name="EditCol" localSheetId="10">場所表_福山西_更新!$G$3:$G$7</definedName>
    <definedName name="EditCol" localSheetId="9">場所表_福山西_新規!$I$3:$I$13</definedName>
    <definedName name="EditCol" localSheetId="8">場所表_福山東_更新!$G$3:$G$7</definedName>
    <definedName name="EditCol" localSheetId="7">場所表_福山東_新規!#REF!</definedName>
    <definedName name="EditCol" localSheetId="12">場所表_福山北_更新!$H$3:$H$39</definedName>
    <definedName name="EditCol" localSheetId="11">場所表_福山北_新規!$I$3:$I$49</definedName>
    <definedName name="EditRow" localSheetId="6">場所表_更新!$A$6:$I$6</definedName>
    <definedName name="EditRow" localSheetId="16">場所表_三原_更新!#REF!</definedName>
    <definedName name="EditRow" localSheetId="15">場所表_三原_新規!$B$6:$J$6</definedName>
    <definedName name="EditRow" localSheetId="5">場所表_新規!$A$6:$J$6</definedName>
    <definedName name="EditRow" localSheetId="14">場所表_尾道_更新!$B$6:$L$6</definedName>
    <definedName name="EditRow" localSheetId="13">場所表_尾道_新規!$B$6:$J$6</definedName>
    <definedName name="EditRow" localSheetId="17">場所表_府中_更新!$B$6:$K$6</definedName>
    <definedName name="EditRow" localSheetId="4">場所表_府中_新規!$A$6:$J$6</definedName>
    <definedName name="EditRow" localSheetId="10">場所表_福山西_更新!$A$6:$I$6</definedName>
    <definedName name="EditRow" localSheetId="9">場所表_福山西_新規!$B$6:$K$6</definedName>
    <definedName name="EditRow" localSheetId="8">場所表_福山東_更新!$A$6:$I$6</definedName>
    <definedName name="EditRow" localSheetId="7">場所表_福山東_新規!$B$6:$I$6</definedName>
    <definedName name="EditRow" localSheetId="12">場所表_福山北_更新!$B$6:$L$6</definedName>
    <definedName name="EditRow" localSheetId="11">場所表_福山北_新規!$B$6:$K$6</definedName>
    <definedName name="EndCol" localSheetId="6">場所表_更新!$H$3:$H$7</definedName>
    <definedName name="EndCol" localSheetId="16">場所表_三原_更新!$H$3:$H$5</definedName>
    <definedName name="EndCol" localSheetId="15">場所表_三原_新規!$I$3:$I$25</definedName>
    <definedName name="EndCol" localSheetId="5">場所表_新規!$I$3:$I$7</definedName>
    <definedName name="EndCol" localSheetId="14">場所表_尾道_更新!$K$3:$K$124</definedName>
    <definedName name="EndCol" localSheetId="13">場所表_尾道_新規!$I$3:$I$13</definedName>
    <definedName name="EndCol" localSheetId="17">場所表_府中_更新!$J$3:$J$26</definedName>
    <definedName name="EndCol" localSheetId="4">場所表_府中_新規!$I$3:$I$7</definedName>
    <definedName name="EndCol" localSheetId="10">場所表_福山西_更新!$H$3:$H$7</definedName>
    <definedName name="EndCol" localSheetId="9">場所表_福山西_新規!$J$3:$J$13</definedName>
    <definedName name="EndCol" localSheetId="8">場所表_福山東_更新!$H$3:$H$7</definedName>
    <definedName name="EndCol" localSheetId="7">場所表_福山東_新規!#REF!</definedName>
    <definedName name="EndCol" localSheetId="12">場所表_福山北_更新!$K$3:$K$39</definedName>
    <definedName name="EndCol" localSheetId="11">場所表_福山北_新規!$J$3:$J$49</definedName>
    <definedName name="EndRow" localSheetId="6">場所表_更新!$A$7:$I$7</definedName>
    <definedName name="EndRow" localSheetId="16">場所表_三原_更新!#REF!</definedName>
    <definedName name="EndRow" localSheetId="15">場所表_三原_新規!$B$25:$J$25</definedName>
    <definedName name="EndRow" localSheetId="5">場所表_新規!$A$7:$J$7</definedName>
    <definedName name="EndRow" localSheetId="14">場所表_尾道_更新!$B$124:$L$124</definedName>
    <definedName name="EndRow" localSheetId="13">場所表_尾道_新規!$B$13:$J$13</definedName>
    <definedName name="EndRow" localSheetId="17">場所表_府中_更新!$B$26:$K$26</definedName>
    <definedName name="EndRow" localSheetId="4">場所表_府中_新規!$A$7:$J$7</definedName>
    <definedName name="EndRow" localSheetId="10">場所表_福山西_更新!$A$7:$I$7</definedName>
    <definedName name="EndRow" localSheetId="9">場所表_福山西_新規!$B$13:$K$13</definedName>
    <definedName name="EndRow" localSheetId="8">場所表_福山東_更新!$A$7:$I$7</definedName>
    <definedName name="EndRow" localSheetId="7">場所表_福山東_新規!$B$75:$I$75</definedName>
    <definedName name="EndRow" localSheetId="12">場所表_福山北_更新!$B$39:$L$39</definedName>
    <definedName name="EndRow" localSheetId="11">場所表_福山北_新規!$B$49:$K$49</definedName>
    <definedName name="INSERT_START" localSheetId="3">所属別事業量一覧表!$9:$9</definedName>
    <definedName name="INSERT_START" localSheetId="2">設計書!$7:$7</definedName>
    <definedName name="_xlnm.Print_Area" localSheetId="3">所属別事業量一覧表!$A$1:$BQ$15</definedName>
    <definedName name="_xlnm.Print_Area" localSheetId="6">場所表_更新!$A$1:$I$11</definedName>
    <definedName name="_xlnm.Print_Area" localSheetId="16">場所表_三原_更新!$A$1:$I$9</definedName>
    <definedName name="_xlnm.Print_Area" localSheetId="15">場所表_三原_新規!$A$1:$J$27</definedName>
    <definedName name="_xlnm.Print_Area" localSheetId="5">場所表_新規!$A$1:$J$9</definedName>
    <definedName name="_xlnm.Print_Area" localSheetId="14">場所表_尾道_更新!$A$1:$L$128</definedName>
    <definedName name="_xlnm.Print_Area" localSheetId="13">場所表_尾道_新規!$A$1:$J$15</definedName>
    <definedName name="_xlnm.Print_Area" localSheetId="17">場所表_府中_更新!$A$1:$K$30</definedName>
    <definedName name="_xlnm.Print_Area" localSheetId="4">場所表_府中_新規!$A$1:$J$9</definedName>
    <definedName name="_xlnm.Print_Area" localSheetId="10">場所表_福山西_更新!$A$1:$I$11</definedName>
    <definedName name="_xlnm.Print_Area" localSheetId="9">場所表_福山西_新規!$A$1:$K$15</definedName>
    <definedName name="_xlnm.Print_Area" localSheetId="8">場所表_福山東_更新!$A$1:$I$11</definedName>
    <definedName name="_xlnm.Print_Area" localSheetId="7">場所表_福山東_新規!$A$1:$I$77</definedName>
    <definedName name="_xlnm.Print_Area" localSheetId="12">場所表_福山北_更新!$A$1:$L$43</definedName>
    <definedName name="_xlnm.Print_Area" localSheetId="11">場所表_福山北_新規!$A$1:$K$51</definedName>
    <definedName name="_xlnm.Print_Area" localSheetId="2">設計書!$A$1:$H$23</definedName>
    <definedName name="_xlnm.Print_Area" localSheetId="0">表紙等_署用!$A$1:$H$78</definedName>
    <definedName name="_xlnm.Print_Area" localSheetId="1">表紙等_本部!$A$1:$I$78</definedName>
    <definedName name="_xlnm.Print_Titles" localSheetId="6">場所表_更新!$2:$4</definedName>
    <definedName name="_xlnm.Print_Titles" localSheetId="16">場所表_三原_更新!$2:$4</definedName>
    <definedName name="_xlnm.Print_Titles" localSheetId="15">場所表_三原_新規!$2:$4</definedName>
    <definedName name="_xlnm.Print_Titles" localSheetId="5">場所表_新規!$2:$4</definedName>
    <definedName name="_xlnm.Print_Titles" localSheetId="14">場所表_尾道_更新!$2:$4</definedName>
    <definedName name="_xlnm.Print_Titles" localSheetId="13">場所表_尾道_新規!$2:$4</definedName>
    <definedName name="_xlnm.Print_Titles" localSheetId="17">場所表_府中_更新!$2:$4</definedName>
    <definedName name="_xlnm.Print_Titles" localSheetId="4">場所表_府中_新規!$2:$4</definedName>
    <definedName name="_xlnm.Print_Titles" localSheetId="10">場所表_福山西_更新!$2:$4</definedName>
    <definedName name="_xlnm.Print_Titles" localSheetId="9">場所表_福山西_新規!$2:$4</definedName>
    <definedName name="_xlnm.Print_Titles" localSheetId="8">場所表_福山東_更新!$2:$4</definedName>
    <definedName name="_xlnm.Print_Titles" localSheetId="7">場所表_福山東_新規!$2:$4</definedName>
    <definedName name="_xlnm.Print_Titles" localSheetId="12">場所表_福山北_更新!$2:$4</definedName>
    <definedName name="_xlnm.Print_Titles" localSheetId="11">場所表_福山北_新規!$2:$4</definedName>
    <definedName name="PS_1" localSheetId="3">所属別事業量一覧表!$BJ$6</definedName>
    <definedName name="PS_10" localSheetId="3">所属別事業量一覧表!$V$6</definedName>
    <definedName name="PS_11" localSheetId="3">所属別事業量一覧表!$X$6</definedName>
    <definedName name="PS_12" localSheetId="3">所属別事業量一覧表!$AL$6</definedName>
    <definedName name="PS_13" localSheetId="3">所属別事業量一覧表!$AD$6</definedName>
    <definedName name="PS_14" localSheetId="3">所属別事業量一覧表!$AJ$6</definedName>
    <definedName name="PS_15" localSheetId="3">所属別事業量一覧表!$BL$6</definedName>
    <definedName name="PS_16" localSheetId="3">所属別事業量一覧表!$P$6</definedName>
    <definedName name="PS_17" localSheetId="3">所属別事業量一覧表!$BF$6</definedName>
    <definedName name="PS_18" localSheetId="3">所属別事業量一覧表!$Z$6</definedName>
    <definedName name="PS_19" localSheetId="3">所属別事業量一覧表!$AT$6</definedName>
    <definedName name="PS_2" localSheetId="3">所属別事業量一覧表!$BN$6</definedName>
    <definedName name="PS_20" localSheetId="3">所属別事業量一覧表!$AV$6</definedName>
    <definedName name="PS_21" localSheetId="3">所属別事業量一覧表!$AX$6</definedName>
    <definedName name="PS_22" localSheetId="3">所属別事業量一覧表!$AP$6</definedName>
    <definedName name="PS_23" localSheetId="3">所属別事業量一覧表!$AN$6</definedName>
    <definedName name="PS_24" localSheetId="3">所属別事業量一覧表!$AZ$6</definedName>
    <definedName name="PS_25" localSheetId="3">所属別事業量一覧表!$BD$6</definedName>
    <definedName name="PS_26" localSheetId="3">所属別事業量一覧表!$BB$6</definedName>
    <definedName name="PS_27" localSheetId="3">所属別事業量一覧表!$BH$6</definedName>
    <definedName name="PS_28" localSheetId="3">所属別事業量一覧表!$N$6</definedName>
    <definedName name="PS_29" localSheetId="3">所属別事業量一覧表!$J$6</definedName>
    <definedName name="PS_3" localSheetId="3">所属別事業量一覧表!$H$6</definedName>
    <definedName name="PS_30" localSheetId="3">所属別事業量一覧表!$AR$6</definedName>
    <definedName name="PS_31" localSheetId="3">所属別事業量一覧表!$R$6</definedName>
    <definedName name="PS_4" localSheetId="3">所属別事業量一覧表!$F$6</definedName>
    <definedName name="PS_5" localSheetId="3">所属別事業量一覧表!$L$6</definedName>
    <definedName name="PS_6" localSheetId="3">所属別事業量一覧表!$AB$6</definedName>
    <definedName name="PS_7" localSheetId="3">所属別事業量一覧表!$AF$6</definedName>
    <definedName name="PS_8" localSheetId="3">所属別事業量一覧表!$AH$6</definedName>
    <definedName name="PS_9" localSheetId="3">所属別事業量一覧表!$T$6</definedName>
    <definedName name="StartCol" localSheetId="6">場所表_更新!$F$3:$F$7</definedName>
    <definedName name="StartCol" localSheetId="16">場所表_三原_更新!$G$3:$G$5</definedName>
    <definedName name="StartCol" localSheetId="15">場所表_三原_新規!$H$3:$H$25</definedName>
    <definedName name="StartCol" localSheetId="5">場所表_新規!$G$3:$G$7</definedName>
    <definedName name="StartCol" localSheetId="14">場所表_尾道_更新!$G$3:$G$124</definedName>
    <definedName name="StartCol" localSheetId="13">場所表_尾道_新規!$H$3:$H$13</definedName>
    <definedName name="StartCol" localSheetId="17">場所表_府中_更新!$G$3:$G$26</definedName>
    <definedName name="StartCol" localSheetId="4">場所表_府中_新規!$G$3:$G$7</definedName>
    <definedName name="StartCol" localSheetId="10">場所表_福山西_更新!$F$3:$F$7</definedName>
    <definedName name="StartCol" localSheetId="9">場所表_福山西_新規!$H$3:$H$13</definedName>
    <definedName name="StartCol" localSheetId="8">場所表_福山東_更新!$F$3:$F$7</definedName>
    <definedName name="StartCol" localSheetId="7">場所表_福山東_新規!$H$3:$H$75</definedName>
    <definedName name="StartCol" localSheetId="12">場所表_福山北_更新!$G$3:$G$39</definedName>
    <definedName name="StartCol" localSheetId="11">場所表_福山北_新規!$H$3:$H$49</definedName>
    <definedName name="StartRow" localSheetId="6">場所表_更新!$A$5:$I$5</definedName>
    <definedName name="StartRow" localSheetId="16">場所表_三原_更新!$B$5:$I$5</definedName>
    <definedName name="StartRow" localSheetId="15">場所表_三原_新規!$B$5:$J$5</definedName>
    <definedName name="StartRow" localSheetId="5">場所表_新規!$A$5:$J$5</definedName>
    <definedName name="StartRow" localSheetId="14">場所表_尾道_更新!$B$5:$L$5</definedName>
    <definedName name="StartRow" localSheetId="13">場所表_尾道_新規!$B$5:$J$5</definedName>
    <definedName name="StartRow" localSheetId="17">場所表_府中_更新!$B$5:$K$5</definedName>
    <definedName name="StartRow" localSheetId="4">場所表_府中_新規!$A$5:$J$5</definedName>
    <definedName name="StartRow" localSheetId="10">場所表_福山西_更新!$A$5:$I$5</definedName>
    <definedName name="StartRow" localSheetId="9">場所表_福山西_新規!$B$5:$K$5</definedName>
    <definedName name="StartRow" localSheetId="8">場所表_福山東_更新!$A$5:$I$5</definedName>
    <definedName name="StartRow" localSheetId="7">場所表_福山東_新規!$B$5:$I$5</definedName>
    <definedName name="StartRow" localSheetId="12">場所表_福山北_更新!$B$5:$L$5</definedName>
    <definedName name="StartRow" localSheetId="11">場所表_福山北_新規!$B$5:$K$5</definedName>
    <definedName name="データ" localSheetId="3">所属別事業量一覧表!$A$6:$BO$14</definedName>
    <definedName name="一覧表" localSheetId="3">所属別事業量一覧表!$A$9:$BO$14</definedName>
    <definedName name="一覧表" localSheetId="6">場所表_更新!$A$5:$L$7</definedName>
    <definedName name="一覧表" localSheetId="16">場所表_三原_更新!$B$5:$L$5</definedName>
    <definedName name="一覧表" localSheetId="15">場所表_三原_新規!$B$5:$M$25</definedName>
    <definedName name="一覧表" localSheetId="5">場所表_新規!$A$5:$M$7</definedName>
    <definedName name="一覧表" localSheetId="14">場所表_尾道_更新!$B$5:$O$124</definedName>
    <definedName name="一覧表" localSheetId="13">場所表_尾道_新規!$B$5:$M$13</definedName>
    <definedName name="一覧表" localSheetId="17">場所表_府中_更新!$B$5:$N$26</definedName>
    <definedName name="一覧表" localSheetId="4">場所表_府中_新規!$A$5:$M$7</definedName>
    <definedName name="一覧表" localSheetId="10">場所表_福山西_更新!$A$5:$L$7</definedName>
    <definedName name="一覧表" localSheetId="9">場所表_福山西_新規!$B$5:$N$13</definedName>
    <definedName name="一覧表" localSheetId="8">場所表_福山東_更新!$A$5:$L$7</definedName>
    <definedName name="一覧表" localSheetId="7">場所表_福山東_新規!$B$5:$L$75</definedName>
    <definedName name="一覧表" localSheetId="12">場所表_福山北_更新!$B$5:$O$39</definedName>
    <definedName name="一覧表" localSheetId="11">場所表_福山北_新規!$B$5:$N$49</definedName>
    <definedName name="一覧表" localSheetId="2">設計書!$A$6:$H$11</definedName>
    <definedName name="監督員" localSheetId="0">表紙等_署用!$C$37</definedName>
    <definedName name="規制番号" localSheetId="6">場所表_更新!$J$2</definedName>
    <definedName name="規制番号" localSheetId="16">場所表_三原_更新!$J$2</definedName>
    <definedName name="規制番号" localSheetId="14">場所表_尾道_更新!$M$2</definedName>
    <definedName name="規制番号" localSheetId="17">場所表_府中_更新!$L$2</definedName>
    <definedName name="規制番号" localSheetId="10">場所表_福山西_更新!$J$2</definedName>
    <definedName name="規制番号" localSheetId="8">場所表_福山東_更新!$J$2</definedName>
    <definedName name="規制番号" localSheetId="12">場所表_福山北_更新!$M$2</definedName>
    <definedName name="区分" localSheetId="15">場所表_三原_新規!$C$2</definedName>
    <definedName name="区分" localSheetId="5">場所表_新規!$B$2</definedName>
    <definedName name="区分" localSheetId="13">場所表_尾道_新規!$C$2</definedName>
    <definedName name="区分" localSheetId="4">場所表_府中_新規!$B$2</definedName>
    <definedName name="区分" localSheetId="9">場所表_福山西_新規!$C$2</definedName>
    <definedName name="区分" localSheetId="7">場所表_福山東_新規!$C$2</definedName>
    <definedName name="区分" localSheetId="11">場所表_福山北_新規!$C$2</definedName>
    <definedName name="警察署名" localSheetId="6">場所表_更新!$I$1</definedName>
    <definedName name="警察署名" localSheetId="16">場所表_三原_更新!$I$1</definedName>
    <definedName name="警察署名" localSheetId="15">場所表_三原_新規!$J$1</definedName>
    <definedName name="警察署名" localSheetId="5">場所表_新規!$J$1</definedName>
    <definedName name="警察署名" localSheetId="14">場所表_尾道_更新!$L$1</definedName>
    <definedName name="警察署名" localSheetId="13">場所表_尾道_新規!$J$1</definedName>
    <definedName name="警察署名" localSheetId="17">場所表_府中_更新!$K$1</definedName>
    <definedName name="警察署名" localSheetId="4">場所表_府中_新規!$J$1</definedName>
    <definedName name="警察署名" localSheetId="10">場所表_福山西_更新!$I$1</definedName>
    <definedName name="警察署名" localSheetId="9">場所表_福山西_新規!$K$1</definedName>
    <definedName name="警察署名" localSheetId="8">場所表_福山東_更新!$I$1</definedName>
    <definedName name="警察署名" localSheetId="7">場所表_福山東_新規!$I$1</definedName>
    <definedName name="警察署名" localSheetId="12">場所表_福山北_更新!$L$1</definedName>
    <definedName name="警察署名" localSheetId="11">場所表_福山北_新規!$K$1</definedName>
    <definedName name="警察署名" localSheetId="0">表紙等_署用!$A$46</definedName>
    <definedName name="検査員" localSheetId="0">表紙等_署用!$C$40</definedName>
    <definedName name="交_通_規_制_課">設計書!$H$3</definedName>
    <definedName name="交通整理員" localSheetId="2">設計書!$D$13:$G$16</definedName>
    <definedName name="交通整理員Ａ" localSheetId="2">設計書!$E$13</definedName>
    <definedName name="交通整理員Ａ_夜間" localSheetId="2">設計書!$E$14</definedName>
    <definedName name="交通整理員B" localSheetId="2">設計書!$E$15</definedName>
    <definedName name="交通整理員Ｂ_夜間" localSheetId="2">設計書!$E$16</definedName>
    <definedName name="工事期間" localSheetId="0">表紙等_署用!$C$33</definedName>
    <definedName name="工事種別" localSheetId="0">表紙等_署用!$A$58</definedName>
    <definedName name="工事場所" localSheetId="0">表紙等_署用!$C$28</definedName>
    <definedName name="工事場所箇所数" localSheetId="0">表紙等_署用!$K$30</definedName>
    <definedName name="工事内容" localSheetId="0">表紙等_署用!$A$60</definedName>
    <definedName name="工事番号" localSheetId="0">表紙等_署用!$K$1</definedName>
    <definedName name="工事費" localSheetId="0">表紙等_署用!$B$68</definedName>
    <definedName name="工事名称" localSheetId="0">表紙等_署用!$C$22</definedName>
    <definedName name="更新合計" localSheetId="6">場所表_更新!$D$8</definedName>
    <definedName name="更新合計" localSheetId="16">場所表_三原_更新!$E$6</definedName>
    <definedName name="更新合計" localSheetId="14">場所表_尾道_更新!$E$125</definedName>
    <definedName name="更新合計" localSheetId="17">場所表_府中_更新!$E$27</definedName>
    <definedName name="更新合計" localSheetId="10">場所表_福山西_更新!$D$8</definedName>
    <definedName name="更新合計" localSheetId="8">場所表_福山東_更新!$D$8</definedName>
    <definedName name="更新合計" localSheetId="12">場所表_福山北_更新!$E$40</definedName>
    <definedName name="合計" localSheetId="2">設計書!$H$23</definedName>
    <definedName name="事業量" localSheetId="6">場所表_更新!$F$3:$I$7</definedName>
    <definedName name="事業量" localSheetId="16">場所表_三原_更新!$G$3:$I$5</definedName>
    <definedName name="事業量" localSheetId="15">場所表_三原_新規!$H$3:$J$25</definedName>
    <definedName name="事業量" localSheetId="5">場所表_新規!$G$3:$J$7</definedName>
    <definedName name="事業量" localSheetId="14">場所表_尾道_更新!$G$3:$L$124</definedName>
    <definedName name="事業量" localSheetId="13">場所表_尾道_新規!$H$3:$J$13</definedName>
    <definedName name="事業量" localSheetId="17">場所表_府中_更新!$G$3:$K$26</definedName>
    <definedName name="事業量" localSheetId="4">場所表_府中_新規!$G$3:$J$7</definedName>
    <definedName name="事業量" localSheetId="10">場所表_福山西_更新!$F$3:$I$7</definedName>
    <definedName name="事業量" localSheetId="9">場所表_福山西_新規!$H$3:$K$13</definedName>
    <definedName name="事業量" localSheetId="8">場所表_福山東_更新!$F$3:$I$7</definedName>
    <definedName name="事業量" localSheetId="7">場所表_福山東_新規!$H$3:$I$75</definedName>
    <definedName name="事業量" localSheetId="12">場所表_福山北_更新!$G$3:$L$39</definedName>
    <definedName name="事業量" localSheetId="11">場所表_福山北_新規!$H$3:$K$49</definedName>
    <definedName name="事業量新規更新合計" localSheetId="6">場所表_更新!$F$3:$H$11</definedName>
    <definedName name="事業量新規更新合計" localSheetId="16">場所表_三原_更新!$G$3:$H$9</definedName>
    <definedName name="事業量新規更新合計" localSheetId="14">場所表_尾道_更新!$G$3:$K$128</definedName>
    <definedName name="事業量新規更新合計" localSheetId="17">場所表_府中_更新!$G$3:$J$30</definedName>
    <definedName name="事業量新規更新合計" localSheetId="10">場所表_福山西_更新!$F$3:$H$11</definedName>
    <definedName name="事業量新規更新合計" localSheetId="8">場所表_福山東_更新!$F$3:$H$11</definedName>
    <definedName name="事業量新規更新合計" localSheetId="12">場所表_福山北_更新!$G$3:$K$43</definedName>
    <definedName name="事業量新規合計" localSheetId="15">場所表_三原_新規!$H$3:$I$27</definedName>
    <definedName name="事業量新規合計" localSheetId="5">場所表_新規!$G$3:$I$9</definedName>
    <definedName name="事業量新規合計" localSheetId="13">場所表_尾道_新規!$H$3:$I$15</definedName>
    <definedName name="事業量新規合計" localSheetId="4">場所表_府中_新規!$G$3:$I$9</definedName>
    <definedName name="事業量新規合計" localSheetId="9">場所表_福山西_新規!$H$3:$J$15</definedName>
    <definedName name="事業量新規合計" localSheetId="7">場所表_福山東_新規!$H$3:$H$77</definedName>
    <definedName name="事業量新規合計" localSheetId="11">場所表_福山北_新規!$H$3:$J$51</definedName>
    <definedName name="場所" localSheetId="6">場所表_更新!$L$2</definedName>
    <definedName name="場所" localSheetId="16">場所表_三原_更新!$L$2</definedName>
    <definedName name="場所" localSheetId="15">場所表_三原_新規!$M$2</definedName>
    <definedName name="場所" localSheetId="5">場所表_新規!$M$2</definedName>
    <definedName name="場所" localSheetId="14">場所表_尾道_更新!$O$2</definedName>
    <definedName name="場所" localSheetId="13">場所表_尾道_新規!$M$2</definedName>
    <definedName name="場所" localSheetId="17">場所表_府中_更新!$N$2</definedName>
    <definedName name="場所" localSheetId="4">場所表_府中_新規!$M$2</definedName>
    <definedName name="場所" localSheetId="10">場所表_福山西_更新!$L$2</definedName>
    <definedName name="場所" localSheetId="9">場所表_福山西_新規!$N$2</definedName>
    <definedName name="場所" localSheetId="8">場所表_福山東_更新!$L$2</definedName>
    <definedName name="場所" localSheetId="7">場所表_福山東_新規!$L$2</definedName>
    <definedName name="場所" localSheetId="12">場所表_福山北_更新!$O$2</definedName>
    <definedName name="場所" localSheetId="11">場所表_福山北_新規!$N$2</definedName>
    <definedName name="新規更新合計" localSheetId="6">場所表_更新!$A$10:$I$11</definedName>
    <definedName name="新規更新合計" localSheetId="16">場所表_三原_更新!$B$8:$I$9</definedName>
    <definedName name="新規更新合計" localSheetId="14">場所表_尾道_更新!$B$127:$L$128</definedName>
    <definedName name="新規更新合計" localSheetId="17">場所表_府中_更新!$B$29:$K$30</definedName>
    <definedName name="新規更新合計" localSheetId="10">場所表_福山西_更新!$A$10:$I$11</definedName>
    <definedName name="新規更新合計" localSheetId="8">場所表_福山東_更新!$A$10:$I$11</definedName>
    <definedName name="新規更新合計" localSheetId="12">場所表_福山北_更新!$B$42:$L$43</definedName>
    <definedName name="新規更新合計値" localSheetId="6">場所表_更新!$D$10</definedName>
    <definedName name="新規更新合計値" localSheetId="16">場所表_三原_更新!$E$8</definedName>
    <definedName name="新規更新合計値" localSheetId="14">場所表_尾道_更新!$E$127</definedName>
    <definedName name="新規更新合計値" localSheetId="17">場所表_府中_更新!$E$29</definedName>
    <definedName name="新規更新合計値" localSheetId="10">場所表_福山西_更新!$D$10</definedName>
    <definedName name="新規更新合計値" localSheetId="8">場所表_福山東_更新!$D$10</definedName>
    <definedName name="新規更新合計値" localSheetId="12">場所表_福山北_更新!$E$42</definedName>
    <definedName name="新規合計" localSheetId="15">場所表_三原_新規!$F$26</definedName>
    <definedName name="新規合計" localSheetId="5">場所表_新規!$E$8</definedName>
    <definedName name="新規合計" localSheetId="13">場所表_尾道_新規!$F$14</definedName>
    <definedName name="新規合計" localSheetId="4">場所表_府中_新規!$E$8</definedName>
    <definedName name="新規合計" localSheetId="9">場所表_福山西_新規!$F$14</definedName>
    <definedName name="新規合計" localSheetId="7">場所表_福山東_新規!$F$76</definedName>
    <definedName name="新規合計" localSheetId="11">場所表_福山北_新規!$F$50</definedName>
    <definedName name="数" localSheetId="6">場所表_更新!$E$2</definedName>
    <definedName name="数" localSheetId="16">場所表_三原_更新!$F$2</definedName>
    <definedName name="数" localSheetId="15">場所表_三原_新規!$G$2</definedName>
    <definedName name="数" localSheetId="5">場所表_新規!$F$2</definedName>
    <definedName name="数" localSheetId="14">場所表_尾道_更新!$F$2</definedName>
    <definedName name="数" localSheetId="13">場所表_尾道_新規!$G$2</definedName>
    <definedName name="数" localSheetId="17">場所表_府中_更新!$F$2</definedName>
    <definedName name="数" localSheetId="4">場所表_府中_新規!$F$2</definedName>
    <definedName name="数" localSheetId="10">場所表_福山西_更新!$E$2</definedName>
    <definedName name="数" localSheetId="9">場所表_福山西_新規!$G$2</definedName>
    <definedName name="数" localSheetId="8">場所表_福山東_更新!$E$2</definedName>
    <definedName name="数" localSheetId="7">場所表_福山東_新規!$G$2</definedName>
    <definedName name="数" localSheetId="12">場所表_福山北_更新!$F$2</definedName>
    <definedName name="数" localSheetId="11">場所表_福山北_新規!$G$2</definedName>
    <definedName name="整理番号" localSheetId="15">場所表_三原_新規!$K$2</definedName>
    <definedName name="整理番号" localSheetId="5">場所表_新規!$K$2</definedName>
    <definedName name="整理番号" localSheetId="13">場所表_尾道_新規!$K$2</definedName>
    <definedName name="整理番号" localSheetId="4">場所表_府中_新規!$K$2</definedName>
    <definedName name="整理番号" localSheetId="9">場所表_福山西_新規!$L$2</definedName>
    <definedName name="整理番号" localSheetId="7">場所表_福山東_新規!$J$2</definedName>
    <definedName name="整理番号" localSheetId="11">場所表_福山北_新規!$L$2</definedName>
    <definedName name="単位" localSheetId="6">場所表_更新!$F$4:$H$4</definedName>
    <definedName name="単位" localSheetId="16">場所表_三原_更新!$G$4:$H$4</definedName>
    <definedName name="単位" localSheetId="15">場所表_三原_新規!$H$4:$I$4</definedName>
    <definedName name="単位" localSheetId="5">場所表_新規!$G$4:$I$4</definedName>
    <definedName name="単位" localSheetId="14">場所表_尾道_更新!$G$4:$K$4</definedName>
    <definedName name="単位" localSheetId="13">場所表_尾道_新規!$H$4:$I$4</definedName>
    <definedName name="単位" localSheetId="17">場所表_府中_更新!$G$4:$J$4</definedName>
    <definedName name="単位" localSheetId="4">場所表_府中_新規!$G$4:$I$4</definedName>
    <definedName name="単位" localSheetId="10">場所表_福山西_更新!$F$4:$H$4</definedName>
    <definedName name="単位" localSheetId="9">場所表_福山西_新規!$H$4:$J$4</definedName>
    <definedName name="単位" localSheetId="8">場所表_福山東_更新!$F$4:$H$4</definedName>
    <definedName name="単位" localSheetId="7">場所表_福山東_新規!$H$4:$H$4</definedName>
    <definedName name="単位" localSheetId="12">場所表_福山北_更新!$G$4:$K$4</definedName>
    <definedName name="単位" localSheetId="11">場所表_福山北_新規!$H$4:$J$4</definedName>
    <definedName name="単価" localSheetId="2">設計書!$G$5</definedName>
    <definedName name="道路種別" localSheetId="6">場所表_更新!$K$2</definedName>
    <definedName name="道路種別" localSheetId="16">場所表_三原_更新!$K$2</definedName>
    <definedName name="道路種別" localSheetId="15">場所表_三原_新規!$L$2</definedName>
    <definedName name="道路種別" localSheetId="5">場所表_新規!$L$2</definedName>
    <definedName name="道路種別" localSheetId="14">場所表_尾道_更新!$N$2</definedName>
    <definedName name="道路種別" localSheetId="13">場所表_尾道_新規!$L$2</definedName>
    <definedName name="道路種別" localSheetId="17">場所表_府中_更新!$M$2</definedName>
    <definedName name="道路種別" localSheetId="4">場所表_府中_新規!$L$2</definedName>
    <definedName name="道路種別" localSheetId="10">場所表_福山西_更新!$K$2</definedName>
    <definedName name="道路種別" localSheetId="9">場所表_福山西_新規!$M$2</definedName>
    <definedName name="道路種別" localSheetId="8">場所表_福山東_更新!$K$2</definedName>
    <definedName name="道路種別" localSheetId="7">場所表_福山東_新規!$K$2</definedName>
    <definedName name="道路種別" localSheetId="12">場所表_福山北_更新!$N$2</definedName>
    <definedName name="道路種別" localSheetId="11">場所表_福山北_新規!$M$2</definedName>
    <definedName name="特記事項" localSheetId="0">表紙等_署用!$A$62</definedName>
    <definedName name="年月" localSheetId="0">表紙等_署用!$K$2</definedName>
    <definedName name="発注分類" localSheetId="6">場所表_更新!$F$3:$H$3</definedName>
    <definedName name="発注分類" localSheetId="16">場所表_三原_更新!$G$3:$H$3</definedName>
    <definedName name="発注分類" localSheetId="15">場所表_三原_新規!$H$3:$I$3</definedName>
    <definedName name="発注分類" localSheetId="5">場所表_新規!$G$3:$I$3</definedName>
    <definedName name="発注分類" localSheetId="14">場所表_尾道_更新!$G$3:$K$3</definedName>
    <definedName name="発注分類" localSheetId="13">場所表_尾道_新規!$H$3:$I$3</definedName>
    <definedName name="発注分類" localSheetId="17">場所表_府中_更新!$G$3:$J$3</definedName>
    <definedName name="発注分類" localSheetId="4">場所表_府中_新規!$G$3:$I$3</definedName>
    <definedName name="発注分類" localSheetId="10">場所表_福山西_更新!$F$3:$H$3</definedName>
    <definedName name="発注分類" localSheetId="9">場所表_福山西_新規!$H$3:$J$3</definedName>
    <definedName name="発注分類" localSheetId="8">場所表_福山東_更新!$F$3:$H$3</definedName>
    <definedName name="発注分類" localSheetId="7">場所表_福山東_新規!$H$3:$H$3</definedName>
    <definedName name="発注分類" localSheetId="12">場所表_福山北_更新!$G$3:$K$3</definedName>
    <definedName name="発注分類" localSheetId="11">場所表_福山北_新規!$H$3:$J$3</definedName>
    <definedName name="備考" localSheetId="6">場所表_更新!$I$3</definedName>
    <definedName name="備考" localSheetId="16">場所表_三原_更新!$I$3</definedName>
    <definedName name="備考" localSheetId="15">場所表_三原_新規!$J$3</definedName>
    <definedName name="備考" localSheetId="5">場所表_新規!$J$3</definedName>
    <definedName name="備考" localSheetId="14">場所表_尾道_更新!$L$3</definedName>
    <definedName name="備考" localSheetId="13">場所表_尾道_新規!$J$3</definedName>
    <definedName name="備考" localSheetId="17">場所表_府中_更新!$K$3</definedName>
    <definedName name="備考" localSheetId="4">場所表_府中_新規!$J$3</definedName>
    <definedName name="備考" localSheetId="10">場所表_福山西_更新!$I$3</definedName>
    <definedName name="備考" localSheetId="9">場所表_福山西_新規!$K$3</definedName>
    <definedName name="備考" localSheetId="8">場所表_福山東_更新!$I$3</definedName>
    <definedName name="備考" localSheetId="7">場所表_福山東_新規!$I$3</definedName>
    <definedName name="備考" localSheetId="12">場所表_福山北_更新!$L$3</definedName>
    <definedName name="備考" localSheetId="11">場所表_福山北_新規!$K$3</definedName>
    <definedName name="標示種別" localSheetId="6">場所表_更新!$D$2</definedName>
    <definedName name="標示種別" localSheetId="16">場所表_三原_更新!$E$2</definedName>
    <definedName name="標示種別" localSheetId="15">場所表_三原_新規!$F$2</definedName>
    <definedName name="標示種別" localSheetId="5">場所表_新規!$E$2</definedName>
    <definedName name="標示種別" localSheetId="14">場所表_尾道_更新!$E$2</definedName>
    <definedName name="標示種別" localSheetId="13">場所表_尾道_新規!$F$2</definedName>
    <definedName name="標示種別" localSheetId="17">場所表_府中_更新!$E$2</definedName>
    <definedName name="標示種別" localSheetId="4">場所表_府中_新規!$E$2</definedName>
    <definedName name="標示種別" localSheetId="10">場所表_福山西_更新!$D$2</definedName>
    <definedName name="標示種別" localSheetId="9">場所表_福山西_新規!$F$2</definedName>
    <definedName name="標示種別" localSheetId="8">場所表_福山東_更新!$D$2</definedName>
    <definedName name="標示種別" localSheetId="7">場所表_福山東_新規!$F$2</definedName>
    <definedName name="標示種別" localSheetId="12">場所表_福山北_更新!$E$2</definedName>
    <definedName name="標示種別" localSheetId="11">場所表_福山北_新規!$F$2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52" l="1"/>
  <c r="I28" i="52"/>
  <c r="I30" i="52" s="1"/>
  <c r="I27" i="52"/>
  <c r="I29" i="52" s="1"/>
  <c r="O25" i="52"/>
  <c r="D25" i="52"/>
  <c r="C25" i="52"/>
  <c r="B25" i="52"/>
  <c r="O24" i="52"/>
  <c r="D24" i="52"/>
  <c r="C24" i="52"/>
  <c r="B24" i="52"/>
  <c r="O23" i="52"/>
  <c r="D23" i="52"/>
  <c r="C23" i="52"/>
  <c r="B23" i="52"/>
  <c r="O22" i="52"/>
  <c r="D22" i="52"/>
  <c r="C22" i="52"/>
  <c r="B22" i="52"/>
  <c r="O21" i="52"/>
  <c r="D21" i="52"/>
  <c r="C21" i="52"/>
  <c r="B21" i="52"/>
  <c r="O20" i="52"/>
  <c r="D20" i="52"/>
  <c r="C20" i="52"/>
  <c r="B20" i="52"/>
  <c r="O19" i="52"/>
  <c r="D19" i="52"/>
  <c r="C19" i="52"/>
  <c r="B19" i="52"/>
  <c r="O18" i="52"/>
  <c r="D18" i="52"/>
  <c r="C18" i="52"/>
  <c r="B18" i="52"/>
  <c r="O17" i="52"/>
  <c r="D17" i="52"/>
  <c r="C17" i="52"/>
  <c r="B17" i="52"/>
  <c r="O16" i="52"/>
  <c r="D16" i="52"/>
  <c r="C16" i="52"/>
  <c r="B16" i="52"/>
  <c r="O15" i="52"/>
  <c r="D15" i="52"/>
  <c r="C15" i="52"/>
  <c r="B15" i="52"/>
  <c r="O14" i="52"/>
  <c r="D14" i="52"/>
  <c r="C14" i="52"/>
  <c r="B14" i="52"/>
  <c r="O13" i="52"/>
  <c r="D13" i="52"/>
  <c r="C13" i="52"/>
  <c r="B13" i="52"/>
  <c r="O12" i="52"/>
  <c r="D12" i="52"/>
  <c r="C12" i="52"/>
  <c r="B12" i="52"/>
  <c r="O11" i="52"/>
  <c r="D11" i="52"/>
  <c r="C11" i="52"/>
  <c r="B11" i="52"/>
  <c r="O10" i="52"/>
  <c r="D10" i="52"/>
  <c r="C10" i="52"/>
  <c r="B10" i="52"/>
  <c r="O9" i="52"/>
  <c r="D9" i="52"/>
  <c r="C9" i="52"/>
  <c r="B9" i="52"/>
  <c r="O8" i="52"/>
  <c r="D8" i="52"/>
  <c r="C8" i="52"/>
  <c r="B8" i="52"/>
  <c r="O7" i="52"/>
  <c r="D7" i="52"/>
  <c r="C7" i="52"/>
  <c r="B7" i="52"/>
  <c r="B29" i="52"/>
  <c r="J28" i="52"/>
  <c r="J30" i="52" s="1"/>
  <c r="H28" i="52"/>
  <c r="H30" i="52" s="1"/>
  <c r="G28" i="52"/>
  <c r="G30" i="52" s="1"/>
  <c r="J27" i="52"/>
  <c r="J29" i="52" s="1"/>
  <c r="H27" i="52"/>
  <c r="H29" i="52" s="1"/>
  <c r="G27" i="52"/>
  <c r="G29" i="52" s="1"/>
  <c r="B27" i="52"/>
  <c r="O26" i="52"/>
  <c r="D26" i="52"/>
  <c r="C26" i="52"/>
  <c r="B26" i="52"/>
  <c r="O6" i="52"/>
  <c r="D6" i="52"/>
  <c r="A6" i="52" s="1"/>
  <c r="C6" i="52"/>
  <c r="B6" i="52"/>
  <c r="O5" i="52"/>
  <c r="D5" i="52"/>
  <c r="C5" i="52"/>
  <c r="B5" i="52"/>
  <c r="I9" i="51"/>
  <c r="H9" i="51"/>
  <c r="G9" i="51"/>
  <c r="I8" i="51"/>
  <c r="H8" i="51"/>
  <c r="G8" i="51"/>
  <c r="A8" i="51"/>
  <c r="N7" i="51"/>
  <c r="D7" i="51"/>
  <c r="C7" i="51"/>
  <c r="A7" i="51"/>
  <c r="B7" i="51" s="1"/>
  <c r="N6" i="51"/>
  <c r="D6" i="51"/>
  <c r="C6" i="51"/>
  <c r="A6" i="51"/>
  <c r="B6" i="51" s="1"/>
  <c r="N5" i="51"/>
  <c r="D5" i="51"/>
  <c r="C5" i="51"/>
  <c r="A5" i="51"/>
  <c r="B5" i="51" s="1"/>
  <c r="E8" i="50"/>
  <c r="B8" i="50"/>
  <c r="H7" i="50"/>
  <c r="G7" i="50"/>
  <c r="H6" i="50"/>
  <c r="G6" i="50"/>
  <c r="B6" i="50"/>
  <c r="M5" i="50"/>
  <c r="D5" i="50"/>
  <c r="C5" i="50"/>
  <c r="B5" i="50"/>
  <c r="N24" i="49"/>
  <c r="E24" i="49"/>
  <c r="D24" i="49"/>
  <c r="B24" i="49"/>
  <c r="C24" i="49" s="1"/>
  <c r="N23" i="49"/>
  <c r="E23" i="49"/>
  <c r="D23" i="49"/>
  <c r="B23" i="49"/>
  <c r="C23" i="49" s="1"/>
  <c r="N22" i="49"/>
  <c r="E22" i="49"/>
  <c r="D22" i="49"/>
  <c r="B22" i="49"/>
  <c r="C22" i="49" s="1"/>
  <c r="N21" i="49"/>
  <c r="E21" i="49"/>
  <c r="D21" i="49"/>
  <c r="B21" i="49"/>
  <c r="C21" i="49" s="1"/>
  <c r="N20" i="49"/>
  <c r="E20" i="49"/>
  <c r="D20" i="49"/>
  <c r="B20" i="49"/>
  <c r="C20" i="49" s="1"/>
  <c r="N19" i="49"/>
  <c r="E19" i="49"/>
  <c r="D19" i="49"/>
  <c r="B19" i="49"/>
  <c r="C19" i="49" s="1"/>
  <c r="N18" i="49"/>
  <c r="E18" i="49"/>
  <c r="D18" i="49"/>
  <c r="B18" i="49"/>
  <c r="C18" i="49" s="1"/>
  <c r="N17" i="49"/>
  <c r="E17" i="49"/>
  <c r="D17" i="49"/>
  <c r="B17" i="49"/>
  <c r="C17" i="49" s="1"/>
  <c r="N16" i="49"/>
  <c r="E16" i="49"/>
  <c r="D16" i="49"/>
  <c r="B16" i="49"/>
  <c r="C16" i="49" s="1"/>
  <c r="N15" i="49"/>
  <c r="E15" i="49"/>
  <c r="D15" i="49"/>
  <c r="B15" i="49"/>
  <c r="C15" i="49" s="1"/>
  <c r="N14" i="49"/>
  <c r="E14" i="49"/>
  <c r="D14" i="49"/>
  <c r="B14" i="49"/>
  <c r="C14" i="49" s="1"/>
  <c r="N13" i="49"/>
  <c r="E13" i="49"/>
  <c r="D13" i="49"/>
  <c r="B13" i="49"/>
  <c r="C13" i="49" s="1"/>
  <c r="N12" i="49"/>
  <c r="E12" i="49"/>
  <c r="D12" i="49"/>
  <c r="B12" i="49"/>
  <c r="C12" i="49" s="1"/>
  <c r="N11" i="49"/>
  <c r="E11" i="49"/>
  <c r="D11" i="49"/>
  <c r="B11" i="49"/>
  <c r="C11" i="49" s="1"/>
  <c r="N10" i="49"/>
  <c r="E10" i="49"/>
  <c r="D10" i="49"/>
  <c r="B10" i="49"/>
  <c r="C10" i="49" s="1"/>
  <c r="N9" i="49"/>
  <c r="E9" i="49"/>
  <c r="D9" i="49"/>
  <c r="B9" i="49"/>
  <c r="C9" i="49" s="1"/>
  <c r="N8" i="49"/>
  <c r="E8" i="49"/>
  <c r="D8" i="49"/>
  <c r="B8" i="49"/>
  <c r="C8" i="49" s="1"/>
  <c r="N7" i="49"/>
  <c r="E7" i="49"/>
  <c r="D7" i="49"/>
  <c r="B7" i="49"/>
  <c r="C7" i="49" s="1"/>
  <c r="I27" i="49"/>
  <c r="H27" i="49"/>
  <c r="G9" i="50" s="1"/>
  <c r="I26" i="49"/>
  <c r="H8" i="50" s="1"/>
  <c r="H26" i="49"/>
  <c r="B26" i="49"/>
  <c r="N25" i="49"/>
  <c r="E25" i="49"/>
  <c r="D25" i="49"/>
  <c r="B25" i="49"/>
  <c r="C25" i="49" s="1"/>
  <c r="N6" i="49"/>
  <c r="E6" i="49"/>
  <c r="A6" i="49" s="1"/>
  <c r="D6" i="49"/>
  <c r="B6" i="49"/>
  <c r="C6" i="49" s="1"/>
  <c r="N5" i="49"/>
  <c r="E5" i="49"/>
  <c r="D5" i="49"/>
  <c r="B5" i="49"/>
  <c r="C5" i="49" s="1"/>
  <c r="E127" i="48"/>
  <c r="J126" i="48"/>
  <c r="J128" i="48" s="1"/>
  <c r="I126" i="48"/>
  <c r="J125" i="48"/>
  <c r="J127" i="48" s="1"/>
  <c r="I125" i="48"/>
  <c r="P123" i="48"/>
  <c r="D123" i="48"/>
  <c r="C123" i="48"/>
  <c r="B123" i="48"/>
  <c r="P122" i="48"/>
  <c r="D122" i="48"/>
  <c r="C122" i="48"/>
  <c r="B122" i="48"/>
  <c r="P121" i="48"/>
  <c r="D121" i="48"/>
  <c r="C121" i="48"/>
  <c r="B121" i="48"/>
  <c r="P120" i="48"/>
  <c r="D120" i="48"/>
  <c r="C120" i="48"/>
  <c r="B120" i="48"/>
  <c r="P119" i="48"/>
  <c r="D119" i="48"/>
  <c r="C119" i="48"/>
  <c r="B119" i="48"/>
  <c r="P118" i="48"/>
  <c r="D118" i="48"/>
  <c r="C118" i="48"/>
  <c r="B118" i="48"/>
  <c r="P117" i="48"/>
  <c r="D117" i="48"/>
  <c r="C117" i="48"/>
  <c r="B117" i="48"/>
  <c r="P116" i="48"/>
  <c r="D116" i="48"/>
  <c r="C116" i="48"/>
  <c r="B116" i="48"/>
  <c r="P115" i="48"/>
  <c r="D115" i="48"/>
  <c r="C115" i="48"/>
  <c r="B115" i="48"/>
  <c r="P114" i="48"/>
  <c r="D114" i="48"/>
  <c r="C114" i="48"/>
  <c r="B114" i="48"/>
  <c r="P113" i="48"/>
  <c r="D113" i="48"/>
  <c r="C113" i="48"/>
  <c r="B113" i="48"/>
  <c r="P112" i="48"/>
  <c r="D112" i="48"/>
  <c r="C112" i="48"/>
  <c r="B112" i="48"/>
  <c r="P111" i="48"/>
  <c r="D111" i="48"/>
  <c r="C111" i="48"/>
  <c r="B111" i="48"/>
  <c r="P110" i="48"/>
  <c r="D110" i="48"/>
  <c r="C110" i="48"/>
  <c r="B110" i="48"/>
  <c r="P109" i="48"/>
  <c r="D109" i="48"/>
  <c r="C109" i="48"/>
  <c r="B109" i="48"/>
  <c r="P108" i="48"/>
  <c r="D108" i="48"/>
  <c r="C108" i="48"/>
  <c r="B108" i="48"/>
  <c r="P107" i="48"/>
  <c r="D107" i="48"/>
  <c r="C107" i="48"/>
  <c r="B107" i="48"/>
  <c r="P106" i="48"/>
  <c r="D106" i="48"/>
  <c r="C106" i="48"/>
  <c r="B106" i="48"/>
  <c r="P105" i="48"/>
  <c r="D105" i="48"/>
  <c r="C105" i="48"/>
  <c r="B105" i="48"/>
  <c r="P104" i="48"/>
  <c r="D104" i="48"/>
  <c r="C104" i="48"/>
  <c r="B104" i="48"/>
  <c r="P103" i="48"/>
  <c r="D103" i="48"/>
  <c r="C103" i="48"/>
  <c r="B103" i="48"/>
  <c r="P102" i="48"/>
  <c r="D102" i="48"/>
  <c r="C102" i="48"/>
  <c r="B102" i="48"/>
  <c r="P101" i="48"/>
  <c r="D101" i="48"/>
  <c r="C101" i="48"/>
  <c r="B101" i="48"/>
  <c r="P100" i="48"/>
  <c r="D100" i="48"/>
  <c r="C100" i="48"/>
  <c r="B100" i="48"/>
  <c r="P99" i="48"/>
  <c r="D99" i="48"/>
  <c r="C99" i="48"/>
  <c r="B99" i="48"/>
  <c r="P98" i="48"/>
  <c r="D98" i="48"/>
  <c r="C98" i="48"/>
  <c r="B98" i="48"/>
  <c r="P97" i="48"/>
  <c r="D97" i="48"/>
  <c r="C97" i="48"/>
  <c r="B97" i="48"/>
  <c r="P96" i="48"/>
  <c r="D96" i="48"/>
  <c r="C96" i="48"/>
  <c r="B96" i="48"/>
  <c r="P95" i="48"/>
  <c r="D95" i="48"/>
  <c r="C95" i="48"/>
  <c r="B95" i="48"/>
  <c r="P94" i="48"/>
  <c r="D94" i="48"/>
  <c r="C94" i="48"/>
  <c r="B94" i="48"/>
  <c r="P93" i="48"/>
  <c r="D93" i="48"/>
  <c r="C93" i="48"/>
  <c r="B93" i="48"/>
  <c r="P92" i="48"/>
  <c r="D92" i="48"/>
  <c r="C92" i="48"/>
  <c r="B92" i="48"/>
  <c r="P91" i="48"/>
  <c r="D91" i="48"/>
  <c r="C91" i="48"/>
  <c r="B91" i="48"/>
  <c r="P90" i="48"/>
  <c r="D90" i="48"/>
  <c r="C90" i="48"/>
  <c r="B90" i="48"/>
  <c r="P89" i="48"/>
  <c r="D89" i="48"/>
  <c r="C89" i="48"/>
  <c r="B89" i="48"/>
  <c r="P88" i="48"/>
  <c r="D88" i="48"/>
  <c r="C88" i="48"/>
  <c r="B88" i="48"/>
  <c r="P87" i="48"/>
  <c r="D87" i="48"/>
  <c r="C87" i="48"/>
  <c r="B87" i="48"/>
  <c r="P86" i="48"/>
  <c r="D86" i="48"/>
  <c r="C86" i="48"/>
  <c r="B86" i="48"/>
  <c r="P85" i="48"/>
  <c r="D85" i="48"/>
  <c r="C85" i="48"/>
  <c r="B85" i="48"/>
  <c r="P84" i="48"/>
  <c r="D84" i="48"/>
  <c r="C84" i="48"/>
  <c r="B84" i="48"/>
  <c r="P83" i="48"/>
  <c r="D83" i="48"/>
  <c r="C83" i="48"/>
  <c r="B83" i="48"/>
  <c r="P82" i="48"/>
  <c r="D82" i="48"/>
  <c r="C82" i="48"/>
  <c r="B82" i="48"/>
  <c r="P81" i="48"/>
  <c r="D81" i="48"/>
  <c r="C81" i="48"/>
  <c r="B81" i="48"/>
  <c r="P80" i="48"/>
  <c r="D80" i="48"/>
  <c r="C80" i="48"/>
  <c r="B80" i="48"/>
  <c r="P79" i="48"/>
  <c r="D79" i="48"/>
  <c r="C79" i="48"/>
  <c r="B79" i="48"/>
  <c r="P78" i="48"/>
  <c r="D78" i="48"/>
  <c r="C78" i="48"/>
  <c r="B78" i="48"/>
  <c r="P77" i="48"/>
  <c r="D77" i="48"/>
  <c r="C77" i="48"/>
  <c r="B77" i="48"/>
  <c r="P76" i="48"/>
  <c r="D76" i="48"/>
  <c r="C76" i="48"/>
  <c r="B76" i="48"/>
  <c r="P75" i="48"/>
  <c r="D75" i="48"/>
  <c r="C75" i="48"/>
  <c r="B75" i="48"/>
  <c r="P74" i="48"/>
  <c r="D74" i="48"/>
  <c r="C74" i="48"/>
  <c r="B74" i="48"/>
  <c r="P73" i="48"/>
  <c r="D73" i="48"/>
  <c r="C73" i="48"/>
  <c r="B73" i="48"/>
  <c r="P72" i="48"/>
  <c r="D72" i="48"/>
  <c r="C72" i="48"/>
  <c r="B72" i="48"/>
  <c r="P71" i="48"/>
  <c r="D71" i="48"/>
  <c r="C71" i="48"/>
  <c r="B71" i="48"/>
  <c r="P70" i="48"/>
  <c r="D70" i="48"/>
  <c r="C70" i="48"/>
  <c r="B70" i="48"/>
  <c r="P69" i="48"/>
  <c r="D69" i="48"/>
  <c r="C69" i="48"/>
  <c r="B69" i="48"/>
  <c r="P68" i="48"/>
  <c r="D68" i="48"/>
  <c r="C68" i="48"/>
  <c r="B68" i="48"/>
  <c r="P67" i="48"/>
  <c r="D67" i="48"/>
  <c r="C67" i="48"/>
  <c r="B67" i="48"/>
  <c r="P66" i="48"/>
  <c r="D66" i="48"/>
  <c r="C66" i="48"/>
  <c r="B66" i="48"/>
  <c r="P65" i="48"/>
  <c r="D65" i="48"/>
  <c r="C65" i="48"/>
  <c r="B65" i="48"/>
  <c r="P64" i="48"/>
  <c r="D64" i="48"/>
  <c r="C64" i="48"/>
  <c r="B64" i="48"/>
  <c r="P63" i="48"/>
  <c r="D63" i="48"/>
  <c r="C63" i="48"/>
  <c r="B63" i="48"/>
  <c r="P62" i="48"/>
  <c r="D62" i="48"/>
  <c r="C62" i="48"/>
  <c r="B62" i="48"/>
  <c r="P61" i="48"/>
  <c r="D61" i="48"/>
  <c r="C61" i="48"/>
  <c r="B61" i="48"/>
  <c r="P60" i="48"/>
  <c r="D60" i="48"/>
  <c r="C60" i="48"/>
  <c r="B60" i="48"/>
  <c r="P59" i="48"/>
  <c r="D59" i="48"/>
  <c r="C59" i="48"/>
  <c r="B59" i="48"/>
  <c r="P58" i="48"/>
  <c r="D58" i="48"/>
  <c r="C58" i="48"/>
  <c r="B58" i="48"/>
  <c r="P57" i="48"/>
  <c r="D57" i="48"/>
  <c r="C57" i="48"/>
  <c r="B57" i="48"/>
  <c r="P56" i="48"/>
  <c r="D56" i="48"/>
  <c r="C56" i="48"/>
  <c r="B56" i="48"/>
  <c r="P55" i="48"/>
  <c r="D55" i="48"/>
  <c r="C55" i="48"/>
  <c r="B55" i="48"/>
  <c r="P54" i="48"/>
  <c r="D54" i="48"/>
  <c r="C54" i="48"/>
  <c r="B54" i="48"/>
  <c r="P53" i="48"/>
  <c r="D53" i="48"/>
  <c r="C53" i="48"/>
  <c r="B53" i="48"/>
  <c r="P52" i="48"/>
  <c r="D52" i="48"/>
  <c r="C52" i="48"/>
  <c r="B52" i="48"/>
  <c r="P51" i="48"/>
  <c r="D51" i="48"/>
  <c r="C51" i="48"/>
  <c r="B51" i="48"/>
  <c r="P50" i="48"/>
  <c r="D50" i="48"/>
  <c r="C50" i="48"/>
  <c r="B50" i="48"/>
  <c r="P49" i="48"/>
  <c r="D49" i="48"/>
  <c r="C49" i="48"/>
  <c r="B49" i="48"/>
  <c r="P48" i="48"/>
  <c r="D48" i="48"/>
  <c r="C48" i="48"/>
  <c r="B48" i="48"/>
  <c r="P47" i="48"/>
  <c r="D47" i="48"/>
  <c r="C47" i="48"/>
  <c r="B47" i="48"/>
  <c r="P46" i="48"/>
  <c r="D46" i="48"/>
  <c r="C46" i="48"/>
  <c r="B46" i="48"/>
  <c r="P45" i="48"/>
  <c r="D45" i="48"/>
  <c r="C45" i="48"/>
  <c r="B45" i="48"/>
  <c r="P44" i="48"/>
  <c r="D44" i="48"/>
  <c r="C44" i="48"/>
  <c r="B44" i="48"/>
  <c r="P43" i="48"/>
  <c r="D43" i="48"/>
  <c r="C43" i="48"/>
  <c r="B43" i="48"/>
  <c r="P42" i="48"/>
  <c r="D42" i="48"/>
  <c r="C42" i="48"/>
  <c r="B42" i="48"/>
  <c r="P41" i="48"/>
  <c r="D41" i="48"/>
  <c r="C41" i="48"/>
  <c r="B41" i="48"/>
  <c r="P40" i="48"/>
  <c r="D40" i="48"/>
  <c r="C40" i="48"/>
  <c r="B40" i="48"/>
  <c r="P39" i="48"/>
  <c r="D39" i="48"/>
  <c r="C39" i="48"/>
  <c r="B39" i="48"/>
  <c r="P38" i="48"/>
  <c r="D38" i="48"/>
  <c r="C38" i="48"/>
  <c r="B38" i="48"/>
  <c r="P37" i="48"/>
  <c r="D37" i="48"/>
  <c r="C37" i="48"/>
  <c r="B37" i="48"/>
  <c r="P36" i="48"/>
  <c r="D36" i="48"/>
  <c r="C36" i="48"/>
  <c r="B36" i="48"/>
  <c r="P35" i="48"/>
  <c r="D35" i="48"/>
  <c r="C35" i="48"/>
  <c r="B35" i="48"/>
  <c r="P34" i="48"/>
  <c r="D34" i="48"/>
  <c r="C34" i="48"/>
  <c r="B34" i="48"/>
  <c r="P33" i="48"/>
  <c r="D33" i="48"/>
  <c r="C33" i="48"/>
  <c r="B33" i="48"/>
  <c r="P32" i="48"/>
  <c r="D32" i="48"/>
  <c r="C32" i="48"/>
  <c r="B32" i="48"/>
  <c r="P31" i="48"/>
  <c r="D31" i="48"/>
  <c r="C31" i="48"/>
  <c r="B31" i="48"/>
  <c r="P30" i="48"/>
  <c r="D30" i="48"/>
  <c r="C30" i="48"/>
  <c r="B30" i="48"/>
  <c r="P29" i="48"/>
  <c r="D29" i="48"/>
  <c r="C29" i="48"/>
  <c r="B29" i="48"/>
  <c r="P28" i="48"/>
  <c r="D28" i="48"/>
  <c r="C28" i="48"/>
  <c r="B28" i="48"/>
  <c r="P27" i="48"/>
  <c r="D27" i="48"/>
  <c r="C27" i="48"/>
  <c r="B27" i="48"/>
  <c r="P26" i="48"/>
  <c r="D26" i="48"/>
  <c r="C26" i="48"/>
  <c r="B26" i="48"/>
  <c r="P25" i="48"/>
  <c r="D25" i="48"/>
  <c r="C25" i="48"/>
  <c r="B25" i="48"/>
  <c r="P24" i="48"/>
  <c r="D24" i="48"/>
  <c r="C24" i="48"/>
  <c r="B24" i="48"/>
  <c r="P23" i="48"/>
  <c r="D23" i="48"/>
  <c r="C23" i="48"/>
  <c r="B23" i="48"/>
  <c r="P22" i="48"/>
  <c r="D22" i="48"/>
  <c r="C22" i="48"/>
  <c r="B22" i="48"/>
  <c r="P21" i="48"/>
  <c r="D21" i="48"/>
  <c r="C21" i="48"/>
  <c r="B21" i="48"/>
  <c r="P20" i="48"/>
  <c r="D20" i="48"/>
  <c r="C20" i="48"/>
  <c r="B20" i="48"/>
  <c r="P19" i="48"/>
  <c r="D19" i="48"/>
  <c r="C19" i="48"/>
  <c r="B19" i="48"/>
  <c r="P18" i="48"/>
  <c r="D18" i="48"/>
  <c r="C18" i="48"/>
  <c r="B18" i="48"/>
  <c r="P17" i="48"/>
  <c r="D17" i="48"/>
  <c r="C17" i="48"/>
  <c r="B17" i="48"/>
  <c r="P16" i="48"/>
  <c r="D16" i="48"/>
  <c r="C16" i="48"/>
  <c r="B16" i="48"/>
  <c r="P15" i="48"/>
  <c r="D15" i="48"/>
  <c r="C15" i="48"/>
  <c r="B15" i="48"/>
  <c r="P14" i="48"/>
  <c r="D14" i="48"/>
  <c r="C14" i="48"/>
  <c r="B14" i="48"/>
  <c r="P13" i="48"/>
  <c r="D13" i="48"/>
  <c r="C13" i="48"/>
  <c r="B13" i="48"/>
  <c r="P12" i="48"/>
  <c r="D12" i="48"/>
  <c r="C12" i="48"/>
  <c r="B12" i="48"/>
  <c r="P11" i="48"/>
  <c r="D11" i="48"/>
  <c r="C11" i="48"/>
  <c r="B11" i="48"/>
  <c r="P10" i="48"/>
  <c r="D10" i="48"/>
  <c r="C10" i="48"/>
  <c r="B10" i="48"/>
  <c r="P9" i="48"/>
  <c r="D9" i="48"/>
  <c r="C9" i="48"/>
  <c r="B9" i="48"/>
  <c r="P8" i="48"/>
  <c r="D8" i="48"/>
  <c r="C8" i="48"/>
  <c r="B8" i="48"/>
  <c r="P7" i="48"/>
  <c r="D7" i="48"/>
  <c r="C7" i="48"/>
  <c r="B7" i="48"/>
  <c r="B127" i="48"/>
  <c r="K126" i="48"/>
  <c r="H126" i="48"/>
  <c r="H128" i="48" s="1"/>
  <c r="G126" i="48"/>
  <c r="G128" i="48" s="1"/>
  <c r="K125" i="48"/>
  <c r="H125" i="48"/>
  <c r="H127" i="48" s="1"/>
  <c r="G125" i="48"/>
  <c r="G127" i="48" s="1"/>
  <c r="B125" i="48"/>
  <c r="P124" i="48"/>
  <c r="D124" i="48"/>
  <c r="C124" i="48"/>
  <c r="B124" i="48"/>
  <c r="P6" i="48"/>
  <c r="D6" i="48"/>
  <c r="C6" i="48"/>
  <c r="B6" i="48"/>
  <c r="P5" i="48"/>
  <c r="D5" i="48"/>
  <c r="C5" i="48"/>
  <c r="B5" i="48"/>
  <c r="N12" i="47"/>
  <c r="E12" i="47"/>
  <c r="D12" i="47"/>
  <c r="B12" i="47"/>
  <c r="C12" i="47" s="1"/>
  <c r="N11" i="47"/>
  <c r="E11" i="47"/>
  <c r="D11" i="47"/>
  <c r="B11" i="47"/>
  <c r="C11" i="47" s="1"/>
  <c r="N10" i="47"/>
  <c r="E10" i="47"/>
  <c r="D10" i="47"/>
  <c r="B10" i="47"/>
  <c r="C10" i="47" s="1"/>
  <c r="N9" i="47"/>
  <c r="E9" i="47"/>
  <c r="D9" i="47"/>
  <c r="B9" i="47"/>
  <c r="C9" i="47" s="1"/>
  <c r="N8" i="47"/>
  <c r="E8" i="47"/>
  <c r="D8" i="47"/>
  <c r="B8" i="47"/>
  <c r="C8" i="47" s="1"/>
  <c r="N7" i="47"/>
  <c r="E7" i="47"/>
  <c r="D7" i="47"/>
  <c r="B7" i="47"/>
  <c r="C7" i="47" s="1"/>
  <c r="I15" i="47"/>
  <c r="H15" i="47"/>
  <c r="I14" i="47"/>
  <c r="H14" i="47"/>
  <c r="I127" i="48" s="1"/>
  <c r="B14" i="47"/>
  <c r="N13" i="47"/>
  <c r="E13" i="47"/>
  <c r="D13" i="47"/>
  <c r="B13" i="47"/>
  <c r="C13" i="47" s="1"/>
  <c r="N6" i="47"/>
  <c r="E6" i="47"/>
  <c r="A6" i="47" s="1"/>
  <c r="D6" i="47"/>
  <c r="B6" i="47"/>
  <c r="C6" i="47" s="1"/>
  <c r="N5" i="47"/>
  <c r="E5" i="47"/>
  <c r="D5" i="47"/>
  <c r="B5" i="47"/>
  <c r="C5" i="47" s="1"/>
  <c r="H42" i="46"/>
  <c r="G42" i="46"/>
  <c r="E42" i="46"/>
  <c r="J41" i="46"/>
  <c r="J43" i="46" s="1"/>
  <c r="I41" i="46"/>
  <c r="J40" i="46"/>
  <c r="J42" i="46" s="1"/>
  <c r="I40" i="46"/>
  <c r="P38" i="46"/>
  <c r="D38" i="46"/>
  <c r="C38" i="46"/>
  <c r="B38" i="46"/>
  <c r="P37" i="46"/>
  <c r="D37" i="46"/>
  <c r="C37" i="46"/>
  <c r="B37" i="46"/>
  <c r="P36" i="46"/>
  <c r="D36" i="46"/>
  <c r="C36" i="46"/>
  <c r="B36" i="46"/>
  <c r="P35" i="46"/>
  <c r="D35" i="46"/>
  <c r="C35" i="46"/>
  <c r="B35" i="46"/>
  <c r="P34" i="46"/>
  <c r="D34" i="46"/>
  <c r="C34" i="46"/>
  <c r="B34" i="46"/>
  <c r="P33" i="46"/>
  <c r="D33" i="46"/>
  <c r="C33" i="46"/>
  <c r="B33" i="46"/>
  <c r="P32" i="46"/>
  <c r="D32" i="46"/>
  <c r="C32" i="46"/>
  <c r="B32" i="46"/>
  <c r="P31" i="46"/>
  <c r="D31" i="46"/>
  <c r="C31" i="46"/>
  <c r="B31" i="46"/>
  <c r="P30" i="46"/>
  <c r="D30" i="46"/>
  <c r="C30" i="46"/>
  <c r="B30" i="46"/>
  <c r="P29" i="46"/>
  <c r="D29" i="46"/>
  <c r="C29" i="46"/>
  <c r="B29" i="46"/>
  <c r="P28" i="46"/>
  <c r="D28" i="46"/>
  <c r="C28" i="46"/>
  <c r="B28" i="46"/>
  <c r="P27" i="46"/>
  <c r="D27" i="46"/>
  <c r="C27" i="46"/>
  <c r="B27" i="46"/>
  <c r="P26" i="46"/>
  <c r="D26" i="46"/>
  <c r="C26" i="46"/>
  <c r="B26" i="46"/>
  <c r="P25" i="46"/>
  <c r="D25" i="46"/>
  <c r="C25" i="46"/>
  <c r="B25" i="46"/>
  <c r="P24" i="46"/>
  <c r="D24" i="46"/>
  <c r="C24" i="46"/>
  <c r="B24" i="46"/>
  <c r="P23" i="46"/>
  <c r="D23" i="46"/>
  <c r="C23" i="46"/>
  <c r="B23" i="46"/>
  <c r="P22" i="46"/>
  <c r="D22" i="46"/>
  <c r="C22" i="46"/>
  <c r="B22" i="46"/>
  <c r="P21" i="46"/>
  <c r="D21" i="46"/>
  <c r="C21" i="46"/>
  <c r="B21" i="46"/>
  <c r="P20" i="46"/>
  <c r="D20" i="46"/>
  <c r="C20" i="46"/>
  <c r="B20" i="46"/>
  <c r="P19" i="46"/>
  <c r="D19" i="46"/>
  <c r="C19" i="46"/>
  <c r="B19" i="46"/>
  <c r="P18" i="46"/>
  <c r="D18" i="46"/>
  <c r="C18" i="46"/>
  <c r="B18" i="46"/>
  <c r="P17" i="46"/>
  <c r="D17" i="46"/>
  <c r="C17" i="46"/>
  <c r="B17" i="46"/>
  <c r="P16" i="46"/>
  <c r="D16" i="46"/>
  <c r="C16" i="46"/>
  <c r="B16" i="46"/>
  <c r="P15" i="46"/>
  <c r="D15" i="46"/>
  <c r="C15" i="46"/>
  <c r="B15" i="46"/>
  <c r="P14" i="46"/>
  <c r="D14" i="46"/>
  <c r="C14" i="46"/>
  <c r="B14" i="46"/>
  <c r="P13" i="46"/>
  <c r="D13" i="46"/>
  <c r="C13" i="46"/>
  <c r="B13" i="46"/>
  <c r="P12" i="46"/>
  <c r="D12" i="46"/>
  <c r="C12" i="46"/>
  <c r="B12" i="46"/>
  <c r="P11" i="46"/>
  <c r="D11" i="46"/>
  <c r="C11" i="46"/>
  <c r="B11" i="46"/>
  <c r="P10" i="46"/>
  <c r="D10" i="46"/>
  <c r="C10" i="46"/>
  <c r="B10" i="46"/>
  <c r="P9" i="46"/>
  <c r="D9" i="46"/>
  <c r="C9" i="46"/>
  <c r="B9" i="46"/>
  <c r="P8" i="46"/>
  <c r="D8" i="46"/>
  <c r="C8" i="46"/>
  <c r="B8" i="46"/>
  <c r="P7" i="46"/>
  <c r="D7" i="46"/>
  <c r="C7" i="46"/>
  <c r="B7" i="46"/>
  <c r="B42" i="46"/>
  <c r="K41" i="46"/>
  <c r="H41" i="46"/>
  <c r="H43" i="46" s="1"/>
  <c r="G41" i="46"/>
  <c r="K40" i="46"/>
  <c r="H40" i="46"/>
  <c r="G40" i="46"/>
  <c r="B40" i="46"/>
  <c r="P39" i="46"/>
  <c r="D39" i="46"/>
  <c r="C39" i="46"/>
  <c r="B39" i="46"/>
  <c r="P6" i="46"/>
  <c r="D6" i="46"/>
  <c r="C6" i="46"/>
  <c r="B6" i="46"/>
  <c r="P5" i="46"/>
  <c r="D5" i="46"/>
  <c r="C5" i="46"/>
  <c r="B5" i="46"/>
  <c r="O48" i="45"/>
  <c r="E48" i="45"/>
  <c r="D48" i="45"/>
  <c r="B48" i="45"/>
  <c r="C48" i="45" s="1"/>
  <c r="O47" i="45"/>
  <c r="E47" i="45"/>
  <c r="D47" i="45"/>
  <c r="B47" i="45"/>
  <c r="C47" i="45" s="1"/>
  <c r="O46" i="45"/>
  <c r="E46" i="45"/>
  <c r="D46" i="45"/>
  <c r="B46" i="45"/>
  <c r="C46" i="45" s="1"/>
  <c r="O45" i="45"/>
  <c r="E45" i="45"/>
  <c r="D45" i="45"/>
  <c r="B45" i="45"/>
  <c r="C45" i="45" s="1"/>
  <c r="O44" i="45"/>
  <c r="E44" i="45"/>
  <c r="D44" i="45"/>
  <c r="B44" i="45"/>
  <c r="C44" i="45" s="1"/>
  <c r="O43" i="45"/>
  <c r="E43" i="45"/>
  <c r="D43" i="45"/>
  <c r="B43" i="45"/>
  <c r="C43" i="45" s="1"/>
  <c r="O42" i="45"/>
  <c r="E42" i="45"/>
  <c r="D42" i="45"/>
  <c r="B42" i="45"/>
  <c r="C42" i="45" s="1"/>
  <c r="O41" i="45"/>
  <c r="E41" i="45"/>
  <c r="D41" i="45"/>
  <c r="B41" i="45"/>
  <c r="C41" i="45" s="1"/>
  <c r="O40" i="45"/>
  <c r="E40" i="45"/>
  <c r="D40" i="45"/>
  <c r="B40" i="45"/>
  <c r="C40" i="45" s="1"/>
  <c r="O39" i="45"/>
  <c r="E39" i="45"/>
  <c r="D39" i="45"/>
  <c r="B39" i="45"/>
  <c r="C39" i="45" s="1"/>
  <c r="O38" i="45"/>
  <c r="E38" i="45"/>
  <c r="D38" i="45"/>
  <c r="B38" i="45"/>
  <c r="C38" i="45" s="1"/>
  <c r="O37" i="45"/>
  <c r="E37" i="45"/>
  <c r="D37" i="45"/>
  <c r="B37" i="45"/>
  <c r="C37" i="45" s="1"/>
  <c r="O36" i="45"/>
  <c r="E36" i="45"/>
  <c r="D36" i="45"/>
  <c r="B36" i="45"/>
  <c r="C36" i="45" s="1"/>
  <c r="O35" i="45"/>
  <c r="E35" i="45"/>
  <c r="D35" i="45"/>
  <c r="B35" i="45"/>
  <c r="C35" i="45" s="1"/>
  <c r="O34" i="45"/>
  <c r="E34" i="45"/>
  <c r="D34" i="45"/>
  <c r="B34" i="45"/>
  <c r="C34" i="45" s="1"/>
  <c r="O33" i="45"/>
  <c r="E33" i="45"/>
  <c r="D33" i="45"/>
  <c r="B33" i="45"/>
  <c r="C33" i="45" s="1"/>
  <c r="O32" i="45"/>
  <c r="E32" i="45"/>
  <c r="D32" i="45"/>
  <c r="B32" i="45"/>
  <c r="C32" i="45" s="1"/>
  <c r="O31" i="45"/>
  <c r="E31" i="45"/>
  <c r="D31" i="45"/>
  <c r="B31" i="45"/>
  <c r="C31" i="45" s="1"/>
  <c r="O30" i="45"/>
  <c r="E30" i="45"/>
  <c r="D30" i="45"/>
  <c r="B30" i="45"/>
  <c r="C30" i="45" s="1"/>
  <c r="O29" i="45"/>
  <c r="E29" i="45"/>
  <c r="D29" i="45"/>
  <c r="B29" i="45"/>
  <c r="C29" i="45" s="1"/>
  <c r="O28" i="45"/>
  <c r="E28" i="45"/>
  <c r="D28" i="45"/>
  <c r="B28" i="45"/>
  <c r="C28" i="45" s="1"/>
  <c r="O27" i="45"/>
  <c r="E27" i="45"/>
  <c r="D27" i="45"/>
  <c r="B27" i="45"/>
  <c r="C27" i="45" s="1"/>
  <c r="O26" i="45"/>
  <c r="E26" i="45"/>
  <c r="D26" i="45"/>
  <c r="B26" i="45"/>
  <c r="C26" i="45" s="1"/>
  <c r="O25" i="45"/>
  <c r="E25" i="45"/>
  <c r="D25" i="45"/>
  <c r="B25" i="45"/>
  <c r="C25" i="45" s="1"/>
  <c r="O24" i="45"/>
  <c r="E24" i="45"/>
  <c r="D24" i="45"/>
  <c r="B24" i="45"/>
  <c r="C24" i="45" s="1"/>
  <c r="O23" i="45"/>
  <c r="E23" i="45"/>
  <c r="D23" i="45"/>
  <c r="B23" i="45"/>
  <c r="C23" i="45" s="1"/>
  <c r="O22" i="45"/>
  <c r="E22" i="45"/>
  <c r="D22" i="45"/>
  <c r="B22" i="45"/>
  <c r="C22" i="45" s="1"/>
  <c r="O21" i="45"/>
  <c r="E21" i="45"/>
  <c r="D21" i="45"/>
  <c r="B21" i="45"/>
  <c r="C21" i="45" s="1"/>
  <c r="O20" i="45"/>
  <c r="E20" i="45"/>
  <c r="D20" i="45"/>
  <c r="B20" i="45"/>
  <c r="C20" i="45" s="1"/>
  <c r="O19" i="45"/>
  <c r="E19" i="45"/>
  <c r="D19" i="45"/>
  <c r="B19" i="45"/>
  <c r="C19" i="45" s="1"/>
  <c r="O18" i="45"/>
  <c r="E18" i="45"/>
  <c r="D18" i="45"/>
  <c r="B18" i="45"/>
  <c r="C18" i="45" s="1"/>
  <c r="O17" i="45"/>
  <c r="E17" i="45"/>
  <c r="D17" i="45"/>
  <c r="B17" i="45"/>
  <c r="C17" i="45" s="1"/>
  <c r="O16" i="45"/>
  <c r="E16" i="45"/>
  <c r="D16" i="45"/>
  <c r="B16" i="45"/>
  <c r="C16" i="45" s="1"/>
  <c r="O15" i="45"/>
  <c r="E15" i="45"/>
  <c r="D15" i="45"/>
  <c r="B15" i="45"/>
  <c r="C15" i="45" s="1"/>
  <c r="O14" i="45"/>
  <c r="E14" i="45"/>
  <c r="D14" i="45"/>
  <c r="B14" i="45"/>
  <c r="C14" i="45" s="1"/>
  <c r="O13" i="45"/>
  <c r="E13" i="45"/>
  <c r="D13" i="45"/>
  <c r="B13" i="45"/>
  <c r="C13" i="45" s="1"/>
  <c r="O12" i="45"/>
  <c r="E12" i="45"/>
  <c r="D12" i="45"/>
  <c r="B12" i="45"/>
  <c r="C12" i="45" s="1"/>
  <c r="O11" i="45"/>
  <c r="E11" i="45"/>
  <c r="D11" i="45"/>
  <c r="B11" i="45"/>
  <c r="C11" i="45" s="1"/>
  <c r="O10" i="45"/>
  <c r="E10" i="45"/>
  <c r="D10" i="45"/>
  <c r="B10" i="45"/>
  <c r="C10" i="45" s="1"/>
  <c r="O9" i="45"/>
  <c r="E9" i="45"/>
  <c r="D9" i="45"/>
  <c r="B9" i="45"/>
  <c r="C9" i="45" s="1"/>
  <c r="O8" i="45"/>
  <c r="E8" i="45"/>
  <c r="D8" i="45"/>
  <c r="B8" i="45"/>
  <c r="C8" i="45" s="1"/>
  <c r="O7" i="45"/>
  <c r="E7" i="45"/>
  <c r="D7" i="45"/>
  <c r="B7" i="45"/>
  <c r="C7" i="45" s="1"/>
  <c r="J51" i="45"/>
  <c r="K43" i="46" s="1"/>
  <c r="I51" i="45"/>
  <c r="I43" i="46" s="1"/>
  <c r="H51" i="45"/>
  <c r="J50" i="45"/>
  <c r="K42" i="46" s="1"/>
  <c r="I50" i="45"/>
  <c r="I42" i="46" s="1"/>
  <c r="H50" i="45"/>
  <c r="B50" i="45"/>
  <c r="O49" i="45"/>
  <c r="E49" i="45"/>
  <c r="D49" i="45"/>
  <c r="B49" i="45"/>
  <c r="C49" i="45" s="1"/>
  <c r="O6" i="45"/>
  <c r="E6" i="45"/>
  <c r="D6" i="45"/>
  <c r="B6" i="45"/>
  <c r="C6" i="45" s="1"/>
  <c r="O5" i="45"/>
  <c r="E5" i="45"/>
  <c r="D5" i="45"/>
  <c r="B5" i="45"/>
  <c r="C5" i="45" s="1"/>
  <c r="D10" i="44"/>
  <c r="A10" i="44"/>
  <c r="H9" i="44"/>
  <c r="H11" i="44" s="1"/>
  <c r="G9" i="44"/>
  <c r="F9" i="44"/>
  <c r="F11" i="44" s="1"/>
  <c r="H8" i="44"/>
  <c r="G8" i="44"/>
  <c r="F8" i="44"/>
  <c r="A8" i="44"/>
  <c r="M7" i="44"/>
  <c r="C7" i="44"/>
  <c r="B7" i="44"/>
  <c r="A7" i="44"/>
  <c r="M6" i="44"/>
  <c r="C6" i="44"/>
  <c r="B6" i="44"/>
  <c r="A6" i="44"/>
  <c r="M5" i="44"/>
  <c r="C5" i="44"/>
  <c r="B5" i="44"/>
  <c r="A5" i="44"/>
  <c r="O12" i="43"/>
  <c r="E12" i="43"/>
  <c r="D12" i="43"/>
  <c r="B12" i="43"/>
  <c r="C12" i="43" s="1"/>
  <c r="O11" i="43"/>
  <c r="E11" i="43"/>
  <c r="D11" i="43"/>
  <c r="B11" i="43"/>
  <c r="C11" i="43" s="1"/>
  <c r="O10" i="43"/>
  <c r="E10" i="43"/>
  <c r="D10" i="43"/>
  <c r="B10" i="43"/>
  <c r="C10" i="43" s="1"/>
  <c r="O9" i="43"/>
  <c r="E9" i="43"/>
  <c r="D9" i="43"/>
  <c r="B9" i="43"/>
  <c r="C9" i="43" s="1"/>
  <c r="O8" i="43"/>
  <c r="E8" i="43"/>
  <c r="D8" i="43"/>
  <c r="B8" i="43"/>
  <c r="C8" i="43" s="1"/>
  <c r="O7" i="43"/>
  <c r="E7" i="43"/>
  <c r="D7" i="43"/>
  <c r="B7" i="43"/>
  <c r="C7" i="43" s="1"/>
  <c r="J15" i="43"/>
  <c r="I15" i="43"/>
  <c r="H15" i="43"/>
  <c r="J14" i="43"/>
  <c r="I14" i="43"/>
  <c r="H14" i="43"/>
  <c r="B14" i="43"/>
  <c r="O13" i="43"/>
  <c r="E13" i="43"/>
  <c r="D13" i="43"/>
  <c r="B13" i="43"/>
  <c r="C13" i="43" s="1"/>
  <c r="O6" i="43"/>
  <c r="E6" i="43"/>
  <c r="A6" i="43" s="1"/>
  <c r="D6" i="43"/>
  <c r="B6" i="43"/>
  <c r="C6" i="43" s="1"/>
  <c r="O5" i="43"/>
  <c r="E5" i="43"/>
  <c r="D5" i="43"/>
  <c r="B5" i="43"/>
  <c r="C5" i="43" s="1"/>
  <c r="D10" i="42"/>
  <c r="A10" i="42"/>
  <c r="H9" i="42"/>
  <c r="H11" i="42" s="1"/>
  <c r="G9" i="42"/>
  <c r="G11" i="42" s="1"/>
  <c r="F9" i="42"/>
  <c r="F11" i="42" s="1"/>
  <c r="H8" i="42"/>
  <c r="G8" i="42"/>
  <c r="F8" i="42"/>
  <c r="A8" i="42"/>
  <c r="M7" i="42"/>
  <c r="C7" i="42"/>
  <c r="B7" i="42"/>
  <c r="A7" i="42"/>
  <c r="M6" i="42"/>
  <c r="C6" i="42"/>
  <c r="B6" i="42"/>
  <c r="A6" i="42"/>
  <c r="M5" i="42"/>
  <c r="C5" i="42"/>
  <c r="B5" i="42"/>
  <c r="A5" i="42"/>
  <c r="M74" i="41"/>
  <c r="E74" i="41"/>
  <c r="D74" i="41"/>
  <c r="B74" i="41"/>
  <c r="C74" i="41" s="1"/>
  <c r="M73" i="41"/>
  <c r="E73" i="41"/>
  <c r="D73" i="41"/>
  <c r="B73" i="41"/>
  <c r="C73" i="41" s="1"/>
  <c r="M72" i="41"/>
  <c r="E72" i="41"/>
  <c r="D72" i="41"/>
  <c r="B72" i="41"/>
  <c r="C72" i="41" s="1"/>
  <c r="M71" i="41"/>
  <c r="E71" i="41"/>
  <c r="D71" i="41"/>
  <c r="B71" i="41"/>
  <c r="C71" i="41" s="1"/>
  <c r="M70" i="41"/>
  <c r="E70" i="41"/>
  <c r="D70" i="41"/>
  <c r="B70" i="41"/>
  <c r="C70" i="41" s="1"/>
  <c r="M69" i="41"/>
  <c r="E69" i="41"/>
  <c r="D69" i="41"/>
  <c r="B69" i="41"/>
  <c r="C69" i="41" s="1"/>
  <c r="M68" i="41"/>
  <c r="E68" i="41"/>
  <c r="D68" i="41"/>
  <c r="B68" i="41"/>
  <c r="C68" i="41" s="1"/>
  <c r="M67" i="41"/>
  <c r="E67" i="41"/>
  <c r="D67" i="41"/>
  <c r="B67" i="41"/>
  <c r="C67" i="41" s="1"/>
  <c r="M66" i="41"/>
  <c r="E66" i="41"/>
  <c r="D66" i="41"/>
  <c r="B66" i="41"/>
  <c r="C66" i="41" s="1"/>
  <c r="M65" i="41"/>
  <c r="E65" i="41"/>
  <c r="D65" i="41"/>
  <c r="B65" i="41"/>
  <c r="C65" i="41" s="1"/>
  <c r="M64" i="41"/>
  <c r="E64" i="41"/>
  <c r="D64" i="41"/>
  <c r="B64" i="41"/>
  <c r="C64" i="41" s="1"/>
  <c r="M63" i="41"/>
  <c r="E63" i="41"/>
  <c r="D63" i="41"/>
  <c r="B63" i="41"/>
  <c r="C63" i="41" s="1"/>
  <c r="M62" i="41"/>
  <c r="E62" i="41"/>
  <c r="D62" i="41"/>
  <c r="B62" i="41"/>
  <c r="C62" i="41" s="1"/>
  <c r="M61" i="41"/>
  <c r="E61" i="41"/>
  <c r="D61" i="41"/>
  <c r="B61" i="41"/>
  <c r="C61" i="41" s="1"/>
  <c r="M60" i="41"/>
  <c r="E60" i="41"/>
  <c r="D60" i="41"/>
  <c r="B60" i="41"/>
  <c r="C60" i="41" s="1"/>
  <c r="M59" i="41"/>
  <c r="E59" i="41"/>
  <c r="D59" i="41"/>
  <c r="B59" i="41"/>
  <c r="C59" i="41" s="1"/>
  <c r="M58" i="41"/>
  <c r="E58" i="41"/>
  <c r="D58" i="41"/>
  <c r="B58" i="41"/>
  <c r="C58" i="41" s="1"/>
  <c r="M57" i="41"/>
  <c r="E57" i="41"/>
  <c r="D57" i="41"/>
  <c r="B57" i="41"/>
  <c r="C57" i="41" s="1"/>
  <c r="M56" i="41"/>
  <c r="E56" i="41"/>
  <c r="D56" i="41"/>
  <c r="B56" i="41"/>
  <c r="C56" i="41" s="1"/>
  <c r="M55" i="41"/>
  <c r="E55" i="41"/>
  <c r="D55" i="41"/>
  <c r="B55" i="41"/>
  <c r="C55" i="41" s="1"/>
  <c r="M54" i="41"/>
  <c r="E54" i="41"/>
  <c r="D54" i="41"/>
  <c r="B54" i="41"/>
  <c r="C54" i="41" s="1"/>
  <c r="M53" i="41"/>
  <c r="E53" i="41"/>
  <c r="D53" i="41"/>
  <c r="B53" i="41"/>
  <c r="C53" i="41" s="1"/>
  <c r="M52" i="41"/>
  <c r="E52" i="41"/>
  <c r="D52" i="41"/>
  <c r="B52" i="41"/>
  <c r="C52" i="41" s="1"/>
  <c r="M51" i="41"/>
  <c r="E51" i="41"/>
  <c r="D51" i="41"/>
  <c r="B51" i="41"/>
  <c r="C51" i="41" s="1"/>
  <c r="M50" i="41"/>
  <c r="E50" i="41"/>
  <c r="D50" i="41"/>
  <c r="B50" i="41"/>
  <c r="C50" i="41" s="1"/>
  <c r="M49" i="41"/>
  <c r="E49" i="41"/>
  <c r="D49" i="41"/>
  <c r="B49" i="41"/>
  <c r="C49" i="41" s="1"/>
  <c r="M48" i="41"/>
  <c r="E48" i="41"/>
  <c r="D48" i="41"/>
  <c r="B48" i="41"/>
  <c r="C48" i="41" s="1"/>
  <c r="M47" i="41"/>
  <c r="E47" i="41"/>
  <c r="D47" i="41"/>
  <c r="B47" i="41"/>
  <c r="C47" i="41" s="1"/>
  <c r="M46" i="41"/>
  <c r="E46" i="41"/>
  <c r="D46" i="41"/>
  <c r="B46" i="41"/>
  <c r="C46" i="41" s="1"/>
  <c r="M45" i="41"/>
  <c r="E45" i="41"/>
  <c r="D45" i="41"/>
  <c r="B45" i="41"/>
  <c r="C45" i="41" s="1"/>
  <c r="M44" i="41"/>
  <c r="E44" i="41"/>
  <c r="D44" i="41"/>
  <c r="B44" i="41"/>
  <c r="C44" i="41" s="1"/>
  <c r="M43" i="41"/>
  <c r="E43" i="41"/>
  <c r="D43" i="41"/>
  <c r="B43" i="41"/>
  <c r="C43" i="41" s="1"/>
  <c r="M42" i="41"/>
  <c r="E42" i="41"/>
  <c r="D42" i="41"/>
  <c r="B42" i="41"/>
  <c r="C42" i="41" s="1"/>
  <c r="M41" i="41"/>
  <c r="E41" i="41"/>
  <c r="D41" i="41"/>
  <c r="B41" i="41"/>
  <c r="C41" i="41" s="1"/>
  <c r="M40" i="41"/>
  <c r="E40" i="41"/>
  <c r="D40" i="41"/>
  <c r="B40" i="41"/>
  <c r="C40" i="41" s="1"/>
  <c r="M39" i="41"/>
  <c r="E39" i="41"/>
  <c r="D39" i="41"/>
  <c r="B39" i="41"/>
  <c r="C39" i="41" s="1"/>
  <c r="M38" i="41"/>
  <c r="E38" i="41"/>
  <c r="D38" i="41"/>
  <c r="B38" i="41"/>
  <c r="C38" i="41" s="1"/>
  <c r="M37" i="41"/>
  <c r="E37" i="41"/>
  <c r="D37" i="41"/>
  <c r="B37" i="41"/>
  <c r="C37" i="41" s="1"/>
  <c r="M36" i="41"/>
  <c r="E36" i="41"/>
  <c r="D36" i="41"/>
  <c r="B36" i="41"/>
  <c r="C36" i="41" s="1"/>
  <c r="M35" i="41"/>
  <c r="E35" i="41"/>
  <c r="D35" i="41"/>
  <c r="B35" i="41"/>
  <c r="C35" i="41" s="1"/>
  <c r="M34" i="41"/>
  <c r="E34" i="41"/>
  <c r="D34" i="41"/>
  <c r="B34" i="41"/>
  <c r="C34" i="41" s="1"/>
  <c r="M33" i="41"/>
  <c r="E33" i="41"/>
  <c r="D33" i="41"/>
  <c r="B33" i="41"/>
  <c r="C33" i="41" s="1"/>
  <c r="M32" i="41"/>
  <c r="E32" i="41"/>
  <c r="D32" i="41"/>
  <c r="B32" i="41"/>
  <c r="C32" i="41" s="1"/>
  <c r="M31" i="41"/>
  <c r="E31" i="41"/>
  <c r="D31" i="41"/>
  <c r="B31" i="41"/>
  <c r="C31" i="41" s="1"/>
  <c r="M30" i="41"/>
  <c r="E30" i="41"/>
  <c r="D30" i="41"/>
  <c r="B30" i="41"/>
  <c r="C30" i="41" s="1"/>
  <c r="M29" i="41"/>
  <c r="E29" i="41"/>
  <c r="D29" i="41"/>
  <c r="B29" i="41"/>
  <c r="C29" i="41" s="1"/>
  <c r="M28" i="41"/>
  <c r="E28" i="41"/>
  <c r="D28" i="41"/>
  <c r="B28" i="41"/>
  <c r="C28" i="41" s="1"/>
  <c r="M27" i="41"/>
  <c r="E27" i="41"/>
  <c r="D27" i="41"/>
  <c r="B27" i="41"/>
  <c r="C27" i="41" s="1"/>
  <c r="M26" i="41"/>
  <c r="E26" i="41"/>
  <c r="D26" i="41"/>
  <c r="B26" i="41"/>
  <c r="C26" i="41" s="1"/>
  <c r="M25" i="41"/>
  <c r="E25" i="41"/>
  <c r="D25" i="41"/>
  <c r="B25" i="41"/>
  <c r="C25" i="41" s="1"/>
  <c r="M24" i="41"/>
  <c r="E24" i="41"/>
  <c r="D24" i="41"/>
  <c r="B24" i="41"/>
  <c r="C24" i="41" s="1"/>
  <c r="M23" i="41"/>
  <c r="E23" i="41"/>
  <c r="D23" i="41"/>
  <c r="B23" i="41"/>
  <c r="C23" i="41" s="1"/>
  <c r="M22" i="41"/>
  <c r="E22" i="41"/>
  <c r="D22" i="41"/>
  <c r="B22" i="41"/>
  <c r="C22" i="41" s="1"/>
  <c r="M21" i="41"/>
  <c r="E21" i="41"/>
  <c r="D21" i="41"/>
  <c r="B21" i="41"/>
  <c r="C21" i="41" s="1"/>
  <c r="M20" i="41"/>
  <c r="E20" i="41"/>
  <c r="D20" i="41"/>
  <c r="B20" i="41"/>
  <c r="C20" i="41" s="1"/>
  <c r="M19" i="41"/>
  <c r="E19" i="41"/>
  <c r="D19" i="41"/>
  <c r="B19" i="41"/>
  <c r="C19" i="41" s="1"/>
  <c r="M18" i="41"/>
  <c r="E18" i="41"/>
  <c r="D18" i="41"/>
  <c r="B18" i="41"/>
  <c r="C18" i="41" s="1"/>
  <c r="M17" i="41"/>
  <c r="E17" i="41"/>
  <c r="D17" i="41"/>
  <c r="B17" i="41"/>
  <c r="C17" i="41" s="1"/>
  <c r="M16" i="41"/>
  <c r="E16" i="41"/>
  <c r="D16" i="41"/>
  <c r="B16" i="41"/>
  <c r="C16" i="41" s="1"/>
  <c r="M15" i="41"/>
  <c r="E15" i="41"/>
  <c r="D15" i="41"/>
  <c r="B15" i="41"/>
  <c r="C15" i="41" s="1"/>
  <c r="M14" i="41"/>
  <c r="E14" i="41"/>
  <c r="D14" i="41"/>
  <c r="B14" i="41"/>
  <c r="C14" i="41" s="1"/>
  <c r="M13" i="41"/>
  <c r="E13" i="41"/>
  <c r="D13" i="41"/>
  <c r="B13" i="41"/>
  <c r="C13" i="41" s="1"/>
  <c r="M12" i="41"/>
  <c r="E12" i="41"/>
  <c r="D12" i="41"/>
  <c r="B12" i="41"/>
  <c r="C12" i="41" s="1"/>
  <c r="M11" i="41"/>
  <c r="E11" i="41"/>
  <c r="D11" i="41"/>
  <c r="B11" i="41"/>
  <c r="C11" i="41" s="1"/>
  <c r="M10" i="41"/>
  <c r="E10" i="41"/>
  <c r="D10" i="41"/>
  <c r="B10" i="41"/>
  <c r="C10" i="41" s="1"/>
  <c r="M9" i="41"/>
  <c r="E9" i="41"/>
  <c r="D9" i="41"/>
  <c r="B9" i="41"/>
  <c r="C9" i="41" s="1"/>
  <c r="M8" i="41"/>
  <c r="E8" i="41"/>
  <c r="D8" i="41"/>
  <c r="B8" i="41"/>
  <c r="C8" i="41" s="1"/>
  <c r="M7" i="41"/>
  <c r="E7" i="41"/>
  <c r="D7" i="41"/>
  <c r="B7" i="41"/>
  <c r="C7" i="41" s="1"/>
  <c r="H77" i="41"/>
  <c r="H76" i="41"/>
  <c r="B76" i="41"/>
  <c r="M75" i="41"/>
  <c r="E75" i="41"/>
  <c r="D75" i="41"/>
  <c r="B75" i="41"/>
  <c r="C75" i="41" s="1"/>
  <c r="M6" i="41"/>
  <c r="E6" i="41"/>
  <c r="D6" i="41"/>
  <c r="B6" i="41"/>
  <c r="C6" i="41" s="1"/>
  <c r="M5" i="41"/>
  <c r="E5" i="41"/>
  <c r="D5" i="41"/>
  <c r="B5" i="41"/>
  <c r="C5" i="41" s="1"/>
  <c r="BQ13" i="39"/>
  <c r="BP13" i="39"/>
  <c r="BQ12" i="39"/>
  <c r="BP12" i="39"/>
  <c r="BQ11" i="39"/>
  <c r="BP11" i="39"/>
  <c r="I10" i="40"/>
  <c r="I9" i="40"/>
  <c r="I8" i="40"/>
  <c r="G2" i="34"/>
  <c r="H2" i="15" s="1"/>
  <c r="M6" i="38"/>
  <c r="M7" i="38"/>
  <c r="M5" i="38"/>
  <c r="N6" i="37"/>
  <c r="N7" i="37"/>
  <c r="N5" i="37"/>
  <c r="I7" i="40"/>
  <c r="BO15" i="39"/>
  <c r="BQ10" i="39"/>
  <c r="BQ14" i="39"/>
  <c r="BQ9" i="39"/>
  <c r="BP9" i="39"/>
  <c r="BP10" i="39"/>
  <c r="BP14" i="39"/>
  <c r="S15" i="39"/>
  <c r="R15" i="39"/>
  <c r="B7" i="38"/>
  <c r="B6" i="38"/>
  <c r="C7" i="37"/>
  <c r="C6" i="37"/>
  <c r="C7" i="38"/>
  <c r="C6" i="38"/>
  <c r="D6" i="37"/>
  <c r="D7" i="37"/>
  <c r="A7" i="37"/>
  <c r="B7" i="37" s="1"/>
  <c r="A6" i="37"/>
  <c r="B6" i="37" s="1"/>
  <c r="D10" i="38"/>
  <c r="C5" i="38"/>
  <c r="B5" i="38"/>
  <c r="A5" i="38"/>
  <c r="A7" i="38"/>
  <c r="D5" i="37"/>
  <c r="C5" i="37"/>
  <c r="A5" i="37"/>
  <c r="B5" i="37"/>
  <c r="G8" i="38"/>
  <c r="H8" i="38"/>
  <c r="F8" i="38"/>
  <c r="H8" i="37"/>
  <c r="G10" i="38" s="1"/>
  <c r="I8" i="37"/>
  <c r="H10" i="38"/>
  <c r="G8" i="37"/>
  <c r="F10" i="38"/>
  <c r="A6" i="38"/>
  <c r="H1" i="34"/>
  <c r="H2" i="40" s="1"/>
  <c r="H16" i="40"/>
  <c r="C22" i="15"/>
  <c r="G15" i="39"/>
  <c r="I15" i="39"/>
  <c r="K15" i="39"/>
  <c r="M15" i="39"/>
  <c r="O15" i="39"/>
  <c r="AC15" i="39"/>
  <c r="AG15" i="39"/>
  <c r="AI15" i="39"/>
  <c r="U15" i="39"/>
  <c r="W15" i="39"/>
  <c r="Y15" i="39"/>
  <c r="AM15" i="39"/>
  <c r="AE15" i="39"/>
  <c r="AK15" i="39"/>
  <c r="BM15" i="39"/>
  <c r="Q15" i="39"/>
  <c r="BG15" i="39"/>
  <c r="AA15" i="39"/>
  <c r="AU15" i="39"/>
  <c r="AW15" i="39"/>
  <c r="AY15" i="39"/>
  <c r="AQ15" i="39"/>
  <c r="AO15" i="39"/>
  <c r="AS15" i="39"/>
  <c r="BA15" i="39"/>
  <c r="BE15" i="39"/>
  <c r="BC15" i="39"/>
  <c r="BI15" i="39"/>
  <c r="BK15" i="39"/>
  <c r="F15" i="39"/>
  <c r="H15" i="39"/>
  <c r="J15" i="39"/>
  <c r="L15" i="39"/>
  <c r="N15" i="39"/>
  <c r="AB15" i="39"/>
  <c r="AF15" i="39"/>
  <c r="AH15" i="39"/>
  <c r="T15" i="39"/>
  <c r="V15" i="39"/>
  <c r="X15" i="39"/>
  <c r="AL15" i="39"/>
  <c r="AD15" i="39"/>
  <c r="AJ15" i="39"/>
  <c r="BL15" i="39"/>
  <c r="P15" i="39"/>
  <c r="BF15" i="39"/>
  <c r="Z15" i="39"/>
  <c r="AT15" i="39"/>
  <c r="AV15" i="39"/>
  <c r="AX15" i="39"/>
  <c r="AP15" i="39"/>
  <c r="AN15" i="39"/>
  <c r="AR15" i="39"/>
  <c r="AZ15" i="39"/>
  <c r="BD15" i="39"/>
  <c r="BB15" i="39"/>
  <c r="BH15" i="39"/>
  <c r="BJ15" i="39"/>
  <c r="BN15" i="39"/>
  <c r="G9" i="38"/>
  <c r="H9" i="38"/>
  <c r="H11" i="38"/>
  <c r="A10" i="38"/>
  <c r="H9" i="37"/>
  <c r="G11" i="44" s="1"/>
  <c r="G11" i="38"/>
  <c r="F9" i="38"/>
  <c r="F11" i="38" s="1"/>
  <c r="A8" i="38"/>
  <c r="I9" i="37"/>
  <c r="G9" i="37"/>
  <c r="A8" i="37"/>
  <c r="C40" i="15"/>
  <c r="C37" i="15"/>
  <c r="C33" i="15"/>
  <c r="A62" i="15"/>
  <c r="A60" i="15"/>
  <c r="A58" i="15"/>
  <c r="C28" i="15"/>
  <c r="K33" i="34"/>
  <c r="K52" i="34"/>
  <c r="K51" i="34"/>
  <c r="K58" i="34"/>
  <c r="K43" i="34"/>
  <c r="K35" i="34"/>
  <c r="K41" i="34"/>
  <c r="K38" i="34"/>
  <c r="K56" i="34"/>
  <c r="K57" i="34"/>
  <c r="K55" i="34"/>
  <c r="K47" i="34"/>
  <c r="K31" i="34"/>
  <c r="K42" i="34"/>
  <c r="K49" i="34"/>
  <c r="K39" i="34"/>
  <c r="K40" i="34"/>
  <c r="K53" i="34"/>
  <c r="K37" i="34"/>
  <c r="K46" i="34"/>
  <c r="K44" i="34"/>
  <c r="K59" i="34"/>
  <c r="K54" i="34"/>
  <c r="K48" i="34"/>
  <c r="K50" i="34"/>
  <c r="K32" i="34"/>
  <c r="K34" i="34"/>
  <c r="K45" i="34"/>
  <c r="K36" i="34"/>
  <c r="K127" i="48" l="1"/>
  <c r="BP15" i="39"/>
  <c r="A6" i="45"/>
  <c r="I128" i="48"/>
  <c r="A6" i="48"/>
  <c r="A7" i="48" s="1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28" i="48" s="1"/>
  <c r="A29" i="48" s="1"/>
  <c r="A30" i="48" s="1"/>
  <c r="A31" i="48" s="1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A42" i="48" s="1"/>
  <c r="A43" i="48" s="1"/>
  <c r="A44" i="48" s="1"/>
  <c r="A45" i="48" s="1"/>
  <c r="A46" i="48" s="1"/>
  <c r="A47" i="48" s="1"/>
  <c r="A48" i="48" s="1"/>
  <c r="A49" i="48" s="1"/>
  <c r="A50" i="48" s="1"/>
  <c r="A51" i="48" s="1"/>
  <c r="A52" i="48" s="1"/>
  <c r="A53" i="48" s="1"/>
  <c r="A54" i="48" s="1"/>
  <c r="A55" i="48" s="1"/>
  <c r="A56" i="48" s="1"/>
  <c r="A57" i="48" s="1"/>
  <c r="A58" i="48" s="1"/>
  <c r="A59" i="48" s="1"/>
  <c r="A60" i="48" s="1"/>
  <c r="A61" i="48" s="1"/>
  <c r="A62" i="48" s="1"/>
  <c r="A63" i="48" s="1"/>
  <c r="A64" i="48" s="1"/>
  <c r="A65" i="48" s="1"/>
  <c r="A66" i="48" s="1"/>
  <c r="A67" i="48" s="1"/>
  <c r="A68" i="48" s="1"/>
  <c r="A69" i="48" s="1"/>
  <c r="A70" i="48" s="1"/>
  <c r="A71" i="48" s="1"/>
  <c r="A72" i="48" s="1"/>
  <c r="A73" i="48" s="1"/>
  <c r="A74" i="48" s="1"/>
  <c r="A75" i="48" s="1"/>
  <c r="A76" i="48" s="1"/>
  <c r="A77" i="48" s="1"/>
  <c r="A78" i="48" s="1"/>
  <c r="A79" i="48" s="1"/>
  <c r="A80" i="48" s="1"/>
  <c r="A81" i="48" s="1"/>
  <c r="A82" i="48" s="1"/>
  <c r="A83" i="48" s="1"/>
  <c r="A84" i="48" s="1"/>
  <c r="A85" i="48" s="1"/>
  <c r="A86" i="48" s="1"/>
  <c r="A87" i="48" s="1"/>
  <c r="A88" i="48" s="1"/>
  <c r="A89" i="48" s="1"/>
  <c r="A90" i="48" s="1"/>
  <c r="A91" i="48" s="1"/>
  <c r="A92" i="48" s="1"/>
  <c r="A93" i="48" s="1"/>
  <c r="A94" i="48" s="1"/>
  <c r="A95" i="48" s="1"/>
  <c r="A96" i="48" s="1"/>
  <c r="A97" i="48" s="1"/>
  <c r="A98" i="48" s="1"/>
  <c r="A99" i="48" s="1"/>
  <c r="A100" i="48" s="1"/>
  <c r="A101" i="48" s="1"/>
  <c r="A102" i="48" s="1"/>
  <c r="A103" i="48" s="1"/>
  <c r="A104" i="48" s="1"/>
  <c r="A105" i="48" s="1"/>
  <c r="A106" i="48" s="1"/>
  <c r="A107" i="48" s="1"/>
  <c r="A108" i="48" s="1"/>
  <c r="A109" i="48" s="1"/>
  <c r="A110" i="48" s="1"/>
  <c r="A111" i="48" s="1"/>
  <c r="A112" i="48" s="1"/>
  <c r="A113" i="48" s="1"/>
  <c r="A114" i="48" s="1"/>
  <c r="A115" i="48" s="1"/>
  <c r="A116" i="48" s="1"/>
  <c r="A117" i="48" s="1"/>
  <c r="A118" i="48" s="1"/>
  <c r="A119" i="48" s="1"/>
  <c r="A120" i="48" s="1"/>
  <c r="A121" i="48" s="1"/>
  <c r="A122" i="48" s="1"/>
  <c r="A123" i="48" s="1"/>
  <c r="A124" i="48" s="1"/>
  <c r="H9" i="50"/>
  <c r="F10" i="42"/>
  <c r="F10" i="44"/>
  <c r="K128" i="48"/>
  <c r="G8" i="50"/>
  <c r="G10" i="42"/>
  <c r="G10" i="44"/>
  <c r="G43" i="46"/>
  <c r="A6" i="41"/>
  <c r="A7" i="41" s="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H10" i="42"/>
  <c r="H10" i="44"/>
  <c r="A6" i="46"/>
  <c r="A7" i="52"/>
  <c r="A8" i="52" s="1"/>
  <c r="A9" i="52" s="1"/>
  <c r="A10" i="52" s="1"/>
  <c r="A11" i="52" s="1"/>
  <c r="A12" i="52" s="1"/>
  <c r="A13" i="52" s="1"/>
  <c r="A14" i="52" s="1"/>
  <c r="A15" i="52" s="1"/>
  <c r="A16" i="52" s="1"/>
  <c r="A17" i="52" s="1"/>
  <c r="A18" i="52" s="1"/>
  <c r="A19" i="52" s="1"/>
  <c r="A20" i="52" s="1"/>
  <c r="A21" i="52" s="1"/>
  <c r="A22" i="52" s="1"/>
  <c r="A23" i="52" s="1"/>
  <c r="A24" i="52" s="1"/>
  <c r="A25" i="52" s="1"/>
  <c r="A26" i="52" s="1"/>
  <c r="A7" i="49"/>
  <c r="A8" i="49" s="1"/>
  <c r="A9" i="49" s="1"/>
  <c r="A10" i="49" s="1"/>
  <c r="A11" i="49" s="1"/>
  <c r="A12" i="49" s="1"/>
  <c r="A13" i="49" s="1"/>
  <c r="A14" i="49" s="1"/>
  <c r="A15" i="49" s="1"/>
  <c r="A16" i="49" s="1"/>
  <c r="A17" i="49" s="1"/>
  <c r="A18" i="49" s="1"/>
  <c r="A19" i="49" s="1"/>
  <c r="A20" i="49" s="1"/>
  <c r="A21" i="49" s="1"/>
  <c r="A22" i="49" s="1"/>
  <c r="A23" i="49" s="1"/>
  <c r="A24" i="49" s="1"/>
  <c r="A25" i="49" s="1"/>
  <c r="A7" i="47"/>
  <c r="A8" i="47" s="1"/>
  <c r="A9" i="47" s="1"/>
  <c r="A10" i="47" s="1"/>
  <c r="A11" i="47" s="1"/>
  <c r="A12" i="47" s="1"/>
  <c r="A13" i="47" s="1"/>
  <c r="A7" i="46"/>
  <c r="A8" i="46" s="1"/>
  <c r="A9" i="46" s="1"/>
  <c r="A10" i="46" s="1"/>
  <c r="A11" i="46" s="1"/>
  <c r="A12" i="46" s="1"/>
  <c r="A13" i="46" s="1"/>
  <c r="A14" i="46" s="1"/>
  <c r="A15" i="46" s="1"/>
  <c r="A16" i="46" s="1"/>
  <c r="A17" i="46" s="1"/>
  <c r="A18" i="46" s="1"/>
  <c r="A19" i="46" s="1"/>
  <c r="A20" i="46" s="1"/>
  <c r="A21" i="46" s="1"/>
  <c r="A22" i="46" s="1"/>
  <c r="A23" i="46" s="1"/>
  <c r="A24" i="46" s="1"/>
  <c r="A25" i="46" s="1"/>
  <c r="A26" i="46" s="1"/>
  <c r="A27" i="46" s="1"/>
  <c r="A28" i="46" s="1"/>
  <c r="A29" i="46" s="1"/>
  <c r="A30" i="46" s="1"/>
  <c r="A31" i="46" s="1"/>
  <c r="A32" i="46" s="1"/>
  <c r="A33" i="46" s="1"/>
  <c r="A34" i="46" s="1"/>
  <c r="A35" i="46" s="1"/>
  <c r="A36" i="46" s="1"/>
  <c r="A37" i="46" s="1"/>
  <c r="A38" i="46" s="1"/>
  <c r="A39" i="46" s="1"/>
  <c r="A7" i="45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A48" i="45" s="1"/>
  <c r="A49" i="45" s="1"/>
  <c r="A7" i="43"/>
  <c r="A8" i="43" s="1"/>
  <c r="A9" i="43" s="1"/>
  <c r="A10" i="43" s="1"/>
  <c r="A11" i="43" s="1"/>
  <c r="A12" i="43" s="1"/>
  <c r="A13" i="43" s="1"/>
  <c r="C1" i="52"/>
  <c r="C1" i="51"/>
  <c r="C1" i="50"/>
  <c r="D1" i="49"/>
  <c r="C1" i="48"/>
  <c r="D1" i="47"/>
  <c r="C1" i="46"/>
  <c r="D1" i="45"/>
  <c r="B1" i="44"/>
  <c r="D1" i="43"/>
  <c r="D1" i="41"/>
  <c r="B1" i="42"/>
  <c r="BQ15" i="39"/>
  <c r="I17" i="40"/>
  <c r="H12" i="40"/>
  <c r="I12" i="40"/>
  <c r="H17" i="40"/>
  <c r="BQ2" i="39"/>
  <c r="C1" i="37"/>
  <c r="B1" i="38"/>
  <c r="AN7" i="39"/>
  <c r="BF7" i="39"/>
  <c r="AX7" i="39"/>
  <c r="AL7" i="39"/>
  <c r="AJ7" i="39"/>
  <c r="BN7" i="39"/>
  <c r="BL7" i="39"/>
  <c r="BB7" i="39"/>
  <c r="AV7" i="39"/>
  <c r="V7" i="39"/>
  <c r="F7" i="39"/>
  <c r="T7" i="39"/>
  <c r="K30" i="34"/>
  <c r="G30" i="34" s="1"/>
  <c r="H30" i="15" s="1"/>
  <c r="AB7" i="39"/>
  <c r="AH7" i="39"/>
  <c r="AT7" i="39"/>
  <c r="H7" i="39"/>
  <c r="AF7" i="39"/>
  <c r="AZ7" i="39"/>
  <c r="P7" i="39"/>
  <c r="BH7" i="39"/>
  <c r="R7" i="39"/>
  <c r="N7" i="39"/>
  <c r="X7" i="39"/>
  <c r="J7" i="39"/>
  <c r="BD7" i="39"/>
  <c r="Z7" i="39"/>
  <c r="AR7" i="39"/>
  <c r="AD7" i="39"/>
  <c r="AP7" i="39"/>
  <c r="L7" i="39"/>
  <c r="BJ7" i="39"/>
  <c r="I1" i="15"/>
  <c r="H18" i="40" l="1"/>
  <c r="BP7" i="39"/>
  <c r="H19" i="40" l="1"/>
  <c r="H20" i="40" l="1"/>
  <c r="H21" i="40" s="1"/>
  <c r="H22" i="40" s="1"/>
  <c r="H23" i="40" s="1"/>
  <c r="B68" i="34" s="1"/>
  <c r="B68" i="15" s="1"/>
</calcChain>
</file>

<file path=xl/sharedStrings.xml><?xml version="1.0" encoding="utf-8"?>
<sst xmlns="http://schemas.openxmlformats.org/spreadsheetml/2006/main" count="2015" uniqueCount="646">
  <si>
    <t>本部長</t>
    <rPh sb="0" eb="3">
      <t>ホンブチョウ</t>
    </rPh>
    <phoneticPr fontId="2"/>
  </si>
  <si>
    <t>主務部長</t>
    <rPh sb="0" eb="2">
      <t>シュム</t>
    </rPh>
    <rPh sb="2" eb="4">
      <t>ブチョウ</t>
    </rPh>
    <phoneticPr fontId="2"/>
  </si>
  <si>
    <t>主務課長</t>
    <rPh sb="0" eb="2">
      <t>シュム</t>
    </rPh>
    <rPh sb="2" eb="4">
      <t>カチョウ</t>
    </rPh>
    <phoneticPr fontId="2"/>
  </si>
  <si>
    <t>課長補佐</t>
    <rPh sb="0" eb="2">
      <t>カチョウ</t>
    </rPh>
    <rPh sb="2" eb="4">
      <t>ホサ</t>
    </rPh>
    <phoneticPr fontId="2"/>
  </si>
  <si>
    <t>係　長</t>
    <rPh sb="0" eb="1">
      <t>カカリ</t>
    </rPh>
    <rPh sb="2" eb="3">
      <t>チョウ</t>
    </rPh>
    <phoneticPr fontId="2"/>
  </si>
  <si>
    <t>工　事　設　計　書</t>
    <rPh sb="0" eb="1">
      <t>コウ</t>
    </rPh>
    <rPh sb="2" eb="3">
      <t>コト</t>
    </rPh>
    <rPh sb="4" eb="5">
      <t>セツ</t>
    </rPh>
    <rPh sb="6" eb="7">
      <t>ケイ</t>
    </rPh>
    <rPh sb="8" eb="9">
      <t>ショ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</si>
  <si>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</si>
  <si>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</si>
  <si>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広 島 県 警 察 本 部</t>
    <rPh sb="0" eb="1">
      <t>ヒロ</t>
    </rPh>
    <rPh sb="2" eb="3">
      <t>シマ</t>
    </rPh>
    <rPh sb="4" eb="5">
      <t>ケン</t>
    </rPh>
    <rPh sb="6" eb="7">
      <t>イマシ</t>
    </rPh>
    <rPh sb="8" eb="9">
      <t>サツ</t>
    </rPh>
    <rPh sb="10" eb="11">
      <t>ホン</t>
    </rPh>
    <rPh sb="12" eb="13">
      <t>ブ</t>
    </rPh>
    <phoneticPr fontId="2"/>
  </si>
  <si>
    <t>記</t>
    <rPh sb="0" eb="1">
      <t>キ</t>
    </rPh>
    <phoneticPr fontId="2"/>
  </si>
  <si>
    <t>１　工事場所</t>
    <rPh sb="2" eb="4">
      <t>コウジ</t>
    </rPh>
    <rPh sb="4" eb="6">
      <t>バショ</t>
    </rPh>
    <phoneticPr fontId="2"/>
  </si>
  <si>
    <t>２　工事費</t>
    <rPh sb="2" eb="4">
      <t>コウジ</t>
    </rPh>
    <rPh sb="4" eb="5">
      <t>ヒ</t>
    </rPh>
    <phoneticPr fontId="2"/>
  </si>
  <si>
    <t>工事期間</t>
    <rPh sb="0" eb="2">
      <t>コウジ</t>
    </rPh>
    <rPh sb="2" eb="4">
      <t>キカン</t>
    </rPh>
    <phoneticPr fontId="2"/>
  </si>
  <si>
    <t>検 査 員</t>
    <rPh sb="0" eb="1">
      <t>ケン</t>
    </rPh>
    <rPh sb="2" eb="3">
      <t>サ</t>
    </rPh>
    <rPh sb="4" eb="5">
      <t>イン</t>
    </rPh>
    <phoneticPr fontId="2"/>
  </si>
  <si>
    <t>　○　工事種別</t>
    <rPh sb="3" eb="5">
      <t>コウジ</t>
    </rPh>
    <rPh sb="5" eb="7">
      <t>シュベツ</t>
    </rPh>
    <phoneticPr fontId="2"/>
  </si>
  <si>
    <t>工事番号</t>
    <rPh sb="0" eb="2">
      <t>コウジ</t>
    </rPh>
    <rPh sb="2" eb="4">
      <t>バンゴウ</t>
    </rPh>
    <phoneticPr fontId="2"/>
  </si>
  <si>
    <t>年月</t>
    <rPh sb="0" eb="2">
      <t>ネンゲツ</t>
    </rPh>
    <phoneticPr fontId="2"/>
  </si>
  <si>
    <t>　○　工事内容</t>
    <rPh sb="3" eb="5">
      <t>コウジ</t>
    </rPh>
    <rPh sb="5" eb="7">
      <t>ナイヨウ</t>
    </rPh>
    <phoneticPr fontId="2"/>
  </si>
  <si>
    <t>　○　特記事項</t>
    <rPh sb="3" eb="5">
      <t>トッキ</t>
    </rPh>
    <rPh sb="5" eb="7">
      <t>ジコウ</t>
    </rPh>
    <phoneticPr fontId="2"/>
  </si>
  <si>
    <t>署長</t>
    <rPh sb="0" eb="2">
      <t>ショチョウ</t>
    </rPh>
    <phoneticPr fontId="2"/>
  </si>
  <si>
    <t>交通官</t>
    <rPh sb="0" eb="2">
      <t>コウツウ</t>
    </rPh>
    <rPh sb="2" eb="3">
      <t>カン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</si>
  <si>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</si>
  <si>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</si>
  <si>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主任</t>
    <rPh sb="0" eb="2">
      <t>シュニン</t>
    </rPh>
    <phoneticPr fontId="2"/>
  </si>
  <si>
    <t>　　別添工事場所表のとおり</t>
    <rPh sb="2" eb="4">
      <t>ベッテン</t>
    </rPh>
    <rPh sb="4" eb="6">
      <t>コウジ</t>
    </rPh>
    <rPh sb="6" eb="8">
      <t>バショ</t>
    </rPh>
    <rPh sb="8" eb="9">
      <t>ヒョウ</t>
    </rPh>
    <phoneticPr fontId="2"/>
  </si>
  <si>
    <t>工事場所箇所数</t>
    <rPh sb="0" eb="2">
      <t>コウジ</t>
    </rPh>
    <rPh sb="2" eb="4">
      <t>バショ</t>
    </rPh>
    <rPh sb="4" eb="6">
      <t>カショ</t>
    </rPh>
    <rPh sb="6" eb="7">
      <t>カズ</t>
    </rPh>
    <phoneticPr fontId="2"/>
  </si>
  <si>
    <t>　　別添工事場所表のとおり</t>
    <phoneticPr fontId="2"/>
  </si>
  <si>
    <t>　　別添工事設計表のとおり</t>
    <rPh sb="2" eb="4">
      <t>ベッテン</t>
    </rPh>
    <phoneticPr fontId="2"/>
  </si>
  <si>
    <t>金</t>
    <rPh sb="0" eb="1">
      <t>キン</t>
    </rPh>
    <phoneticPr fontId="2"/>
  </si>
  <si>
    <t>　本工事は下記のとおりとする。</t>
    <phoneticPr fontId="2"/>
  </si>
  <si>
    <t>　　別添工事設計表のとおり</t>
    <phoneticPr fontId="2"/>
  </si>
  <si>
    <t>次　席</t>
    <phoneticPr fontId="2"/>
  </si>
  <si>
    <t>　本工事は下記のとおりとする。</t>
    <phoneticPr fontId="2"/>
  </si>
  <si>
    <t>　○　工事内容</t>
    <phoneticPr fontId="2"/>
  </si>
  <si>
    <t>副署長・次長</t>
    <rPh sb="0" eb="3">
      <t>フクショチョウ</t>
    </rPh>
    <rPh sb="4" eb="6">
      <t>ジチョウ</t>
    </rPh>
    <phoneticPr fontId="2"/>
  </si>
  <si>
    <t>発注分類</t>
  </si>
  <si>
    <t>幅</t>
    <rPh sb="0" eb="1">
      <t>ハバ</t>
    </rPh>
    <phoneticPr fontId="2"/>
  </si>
  <si>
    <t>詳細設定</t>
    <rPh sb="0" eb="2">
      <t>ショウサイ</t>
    </rPh>
    <rPh sb="2" eb="4">
      <t>セッテイ</t>
    </rPh>
    <phoneticPr fontId="2"/>
  </si>
  <si>
    <t>塗装種類</t>
    <rPh sb="0" eb="2">
      <t>トソウ</t>
    </rPh>
    <rPh sb="2" eb="4">
      <t>シュルイ</t>
    </rPh>
    <phoneticPr fontId="2"/>
  </si>
  <si>
    <t>事業量</t>
    <rPh sb="0" eb="3">
      <t>ジギョウリョウ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</si>
  <si>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</si>
  <si>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</si>
  <si>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</si>
  <si>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小計</t>
    <rPh sb="0" eb="2">
      <t>ショウケイ</t>
    </rPh>
    <phoneticPr fontId="2"/>
  </si>
  <si>
    <t>小　　　　　　　　　　　計</t>
    <rPh sb="0" eb="1">
      <t>ショウ</t>
    </rPh>
    <rPh sb="12" eb="13">
      <t>ケイ</t>
    </rPh>
    <phoneticPr fontId="2"/>
  </si>
  <si>
    <t>交通整理員Ａ</t>
    <rPh sb="0" eb="2">
      <t>コウツウ</t>
    </rPh>
    <rPh sb="2" eb="4">
      <t>セイリ</t>
    </rPh>
    <rPh sb="4" eb="5">
      <t>イン</t>
    </rPh>
    <phoneticPr fontId="2"/>
  </si>
  <si>
    <t>人</t>
    <rPh sb="0" eb="1">
      <t>ニン</t>
    </rPh>
    <phoneticPr fontId="2"/>
  </si>
  <si>
    <t>交通整理員Ａ（夜間）</t>
    <rPh sb="7" eb="9">
      <t>ヤカン</t>
    </rPh>
    <phoneticPr fontId="2"/>
  </si>
  <si>
    <t>交通整理員Ｂ（夜間）</t>
    <rPh sb="7" eb="9">
      <t>ヤカン</t>
    </rPh>
    <phoneticPr fontId="2"/>
  </si>
  <si>
    <t>共　　通　　仮　　設　　費</t>
    <rPh sb="0" eb="1">
      <t>トモ</t>
    </rPh>
    <rPh sb="3" eb="4">
      <t>ツウ</t>
    </rPh>
    <rPh sb="6" eb="7">
      <t>カリ</t>
    </rPh>
    <rPh sb="9" eb="10">
      <t>セツ</t>
    </rPh>
    <rPh sb="12" eb="13">
      <t>ヒ</t>
    </rPh>
    <phoneticPr fontId="2"/>
  </si>
  <si>
    <t>現　　場　　管　　理　　費</t>
    <rPh sb="0" eb="1">
      <t>ゲン</t>
    </rPh>
    <rPh sb="3" eb="4">
      <t>バ</t>
    </rPh>
    <rPh sb="6" eb="7">
      <t>カン</t>
    </rPh>
    <rPh sb="9" eb="10">
      <t>リ</t>
    </rPh>
    <rPh sb="12" eb="13">
      <t>ヒ</t>
    </rPh>
    <phoneticPr fontId="2"/>
  </si>
  <si>
    <t>一　　般　　管　　理　　費</t>
    <rPh sb="0" eb="1">
      <t>イチ</t>
    </rPh>
    <rPh sb="3" eb="4">
      <t>ハン</t>
    </rPh>
    <rPh sb="6" eb="7">
      <t>カン</t>
    </rPh>
    <rPh sb="9" eb="10">
      <t>リ</t>
    </rPh>
    <rPh sb="12" eb="13">
      <t>ヒ</t>
    </rPh>
    <phoneticPr fontId="2"/>
  </si>
  <si>
    <t>計</t>
    <rPh sb="0" eb="1">
      <t>ケイ</t>
    </rPh>
    <phoneticPr fontId="2"/>
  </si>
  <si>
    <t>消　　費　　税　　相　　当　　分</t>
    <rPh sb="0" eb="1">
      <t>ショウ</t>
    </rPh>
    <rPh sb="3" eb="4">
      <t>ヒ</t>
    </rPh>
    <rPh sb="6" eb="7">
      <t>ゼイ</t>
    </rPh>
    <rPh sb="9" eb="10">
      <t>ソウ</t>
    </rPh>
    <rPh sb="12" eb="13">
      <t>トウ</t>
    </rPh>
    <rPh sb="15" eb="16">
      <t>ブン</t>
    </rPh>
    <phoneticPr fontId="2"/>
  </si>
  <si>
    <t>合　　　　　　　　　　　計</t>
    <rPh sb="0" eb="1">
      <t>ア</t>
    </rPh>
    <rPh sb="12" eb="13">
      <t>ケイ</t>
    </rPh>
    <phoneticPr fontId="2"/>
  </si>
  <si>
    <t>所　属　別　事　業　量　一　覧　表</t>
    <rPh sb="0" eb="1">
      <t>ショ</t>
    </rPh>
    <rPh sb="2" eb="3">
      <t>ゾク</t>
    </rPh>
    <rPh sb="4" eb="5">
      <t>ベツ</t>
    </rPh>
    <rPh sb="6" eb="7">
      <t>コト</t>
    </rPh>
    <rPh sb="8" eb="9">
      <t>ギョウ</t>
    </rPh>
    <rPh sb="10" eb="11">
      <t>リョウ</t>
    </rPh>
    <rPh sb="12" eb="13">
      <t>イチ</t>
    </rPh>
    <rPh sb="14" eb="15">
      <t>ラン</t>
    </rPh>
    <rPh sb="16" eb="17">
      <t>ヒョウ</t>
    </rPh>
    <phoneticPr fontId="2"/>
  </si>
  <si>
    <t>計</t>
    <phoneticPr fontId="2"/>
  </si>
  <si>
    <t>箇所数</t>
    <phoneticPr fontId="2"/>
  </si>
  <si>
    <t>標示種類</t>
    <rPh sb="0" eb="2">
      <t>ヒョウジ</t>
    </rPh>
    <rPh sb="2" eb="4">
      <t>シュルイ</t>
    </rPh>
    <phoneticPr fontId="2"/>
  </si>
  <si>
    <t>個数</t>
    <phoneticPr fontId="2"/>
  </si>
  <si>
    <t>施工長</t>
    <rPh sb="0" eb="2">
      <t>セコウ</t>
    </rPh>
    <rPh sb="2" eb="3">
      <t>チョウ</t>
    </rPh>
    <phoneticPr fontId="2"/>
  </si>
  <si>
    <t>個数</t>
  </si>
  <si>
    <t>施工長</t>
    <phoneticPr fontId="2"/>
  </si>
  <si>
    <t>新規</t>
    <rPh sb="0" eb="2">
      <t>シンキ</t>
    </rPh>
    <phoneticPr fontId="2"/>
  </si>
  <si>
    <t>広島東</t>
    <rPh sb="0" eb="2">
      <t>ヒロシマ</t>
    </rPh>
    <rPh sb="2" eb="3">
      <t>ヒガシ</t>
    </rPh>
    <phoneticPr fontId="2"/>
  </si>
  <si>
    <t>整理番号
（規制番号）</t>
    <rPh sb="0" eb="2">
      <t>セイリ</t>
    </rPh>
    <rPh sb="2" eb="4">
      <t>バンゴウ</t>
    </rPh>
    <rPh sb="6" eb="8">
      <t>キセイ</t>
    </rPh>
    <rPh sb="8" eb="10">
      <t>バンゴウ</t>
    </rPh>
    <phoneticPr fontId="2"/>
  </si>
  <si>
    <t>区分</t>
    <rPh sb="0" eb="2">
      <t>クブン</t>
    </rPh>
    <phoneticPr fontId="2"/>
  </si>
  <si>
    <t>道路種別</t>
    <rPh sb="0" eb="2">
      <t>ドウロ</t>
    </rPh>
    <rPh sb="2" eb="4">
      <t>シュベツ</t>
    </rPh>
    <phoneticPr fontId="2"/>
  </si>
  <si>
    <t>場所・区間</t>
    <rPh sb="0" eb="2">
      <t>バショ</t>
    </rPh>
    <rPh sb="3" eb="5">
      <t>クカン</t>
    </rPh>
    <phoneticPr fontId="2"/>
  </si>
  <si>
    <t>標示種別</t>
    <rPh sb="0" eb="2">
      <t>ヒョウジ</t>
    </rPh>
    <rPh sb="2" eb="4">
      <t>シュベツ</t>
    </rPh>
    <phoneticPr fontId="2"/>
  </si>
  <si>
    <t>横断歩道本数
記号文字個数</t>
    <rPh sb="0" eb="2">
      <t>オウダン</t>
    </rPh>
    <rPh sb="2" eb="4">
      <t>ホドウ</t>
    </rPh>
    <rPh sb="4" eb="6">
      <t>ホンスウ</t>
    </rPh>
    <rPh sb="7" eb="9">
      <t>キゴウ</t>
    </rPh>
    <rPh sb="9" eb="11">
      <t>モジ</t>
    </rPh>
    <rPh sb="11" eb="13">
      <t>コスウ</t>
    </rPh>
    <phoneticPr fontId="2"/>
  </si>
  <si>
    <t>数</t>
    <phoneticPr fontId="2"/>
  </si>
  <si>
    <t>備考(縞数、方向等)</t>
    <rPh sb="0" eb="2">
      <t>ビコウ</t>
    </rPh>
    <rPh sb="3" eb="4">
      <t>シマ</t>
    </rPh>
    <rPh sb="4" eb="5">
      <t>スウ</t>
    </rPh>
    <rPh sb="6" eb="8">
      <t>ホウコウ</t>
    </rPh>
    <rPh sb="8" eb="9">
      <t>ナド</t>
    </rPh>
    <phoneticPr fontId="2"/>
  </si>
  <si>
    <t>新規合計</t>
    <rPh sb="0" eb="2">
      <t>シンキ</t>
    </rPh>
    <rPh sb="2" eb="4">
      <t>ゴウケイ</t>
    </rPh>
    <phoneticPr fontId="2"/>
  </si>
  <si>
    <t>更新</t>
    <rPh sb="0" eb="2">
      <t>コウシン</t>
    </rPh>
    <phoneticPr fontId="2"/>
  </si>
  <si>
    <t>規制番号</t>
    <rPh sb="0" eb="2">
      <t>キセイ</t>
    </rPh>
    <rPh sb="2" eb="4">
      <t>バンゴウ</t>
    </rPh>
    <phoneticPr fontId="2"/>
  </si>
  <si>
    <t>更新合計</t>
    <rPh sb="0" eb="2">
      <t>コウシン</t>
    </rPh>
    <rPh sb="2" eb="4">
      <t>ゴウケイ</t>
    </rPh>
    <phoneticPr fontId="2"/>
  </si>
  <si>
    <t>新規更新合計</t>
    <rPh sb="0" eb="2">
      <t>シンキ</t>
    </rPh>
    <rPh sb="2" eb="4">
      <t>コウシン</t>
    </rPh>
    <rPh sb="4" eb="6">
      <t>ゴウケイ</t>
    </rPh>
    <phoneticPr fontId="2"/>
  </si>
  <si>
    <t>道　路　標　示　工　事　設　計　書</t>
    <rPh sb="4" eb="5">
      <t>シルベ</t>
    </rPh>
    <rPh sb="6" eb="7">
      <t>シメス</t>
    </rPh>
    <rPh sb="8" eb="9">
      <t>コウ</t>
    </rPh>
    <rPh sb="10" eb="11">
      <t>コト</t>
    </rPh>
    <rPh sb="12" eb="13">
      <t>セツ</t>
    </rPh>
    <rPh sb="14" eb="15">
      <t>ケイ</t>
    </rPh>
    <rPh sb="16" eb="17">
      <t>ショ</t>
    </rPh>
    <phoneticPr fontId="2"/>
  </si>
  <si>
    <t>交　通　規　制　課</t>
    <phoneticPr fontId="2"/>
  </si>
  <si>
    <t>工事量</t>
    <phoneticPr fontId="2"/>
  </si>
  <si>
    <t>広島西</t>
    <rPh sb="0" eb="2">
      <t>ヒロシマ</t>
    </rPh>
    <rPh sb="2" eb="3">
      <t>ニシ</t>
    </rPh>
    <phoneticPr fontId="2"/>
  </si>
  <si>
    <t>広島南</t>
    <phoneticPr fontId="2"/>
  </si>
  <si>
    <t>安佐南</t>
    <phoneticPr fontId="2"/>
  </si>
  <si>
    <t>海田</t>
    <phoneticPr fontId="2"/>
  </si>
  <si>
    <t>廿日市</t>
    <phoneticPr fontId="2"/>
  </si>
  <si>
    <t>大竹</t>
    <phoneticPr fontId="2"/>
  </si>
  <si>
    <t>竹原</t>
    <phoneticPr fontId="2"/>
  </si>
  <si>
    <t>広</t>
    <phoneticPr fontId="2"/>
  </si>
  <si>
    <t>東広島</t>
    <phoneticPr fontId="2"/>
  </si>
  <si>
    <t>木江</t>
    <phoneticPr fontId="2"/>
  </si>
  <si>
    <t>安佐北</t>
    <phoneticPr fontId="2"/>
  </si>
  <si>
    <t>安芸高田</t>
    <phoneticPr fontId="2"/>
  </si>
  <si>
    <t>山県</t>
    <phoneticPr fontId="2"/>
  </si>
  <si>
    <t>尾道</t>
    <phoneticPr fontId="2"/>
  </si>
  <si>
    <t>因島</t>
    <phoneticPr fontId="2"/>
  </si>
  <si>
    <t>三原</t>
    <phoneticPr fontId="2"/>
  </si>
  <si>
    <t>福山西</t>
    <phoneticPr fontId="2"/>
  </si>
  <si>
    <t>福山東</t>
    <phoneticPr fontId="2"/>
  </si>
  <si>
    <t>福山北</t>
    <phoneticPr fontId="2"/>
  </si>
  <si>
    <t>府中</t>
    <phoneticPr fontId="2"/>
  </si>
  <si>
    <t>庄原</t>
    <phoneticPr fontId="2"/>
  </si>
  <si>
    <t>三次</t>
    <phoneticPr fontId="2"/>
  </si>
  <si>
    <t>世羅</t>
    <phoneticPr fontId="2"/>
  </si>
  <si>
    <t>高速隊</t>
    <phoneticPr fontId="2"/>
  </si>
  <si>
    <t>機動隊</t>
    <phoneticPr fontId="2"/>
  </si>
  <si>
    <t>個数</t>
    <phoneticPr fontId="2"/>
  </si>
  <si>
    <t>広島中央</t>
    <phoneticPr fontId="2"/>
  </si>
  <si>
    <t>呉</t>
    <phoneticPr fontId="2"/>
  </si>
  <si>
    <t>音戸</t>
    <phoneticPr fontId="2"/>
  </si>
  <si>
    <t>交通整理員Ｂ</t>
    <phoneticPr fontId="2"/>
  </si>
  <si>
    <t>場所表_広島中央_更新!新規更新合計値</t>
    <rPh sb="18" eb="19">
      <t>チ</t>
    </rPh>
    <phoneticPr fontId="2"/>
  </si>
  <si>
    <t>場所表_広島東_更新!新規更新合計値</t>
    <phoneticPr fontId="2"/>
  </si>
  <si>
    <t>場所表_広島西_更新!新規更新合計値</t>
    <phoneticPr fontId="2"/>
  </si>
  <si>
    <t>場所表_広島南_更新!新規更新合計値</t>
    <phoneticPr fontId="2"/>
  </si>
  <si>
    <t>場所表_安佐南_更新!新規更新合計値</t>
    <phoneticPr fontId="2"/>
  </si>
  <si>
    <t>場所表_呉_更新!新規更新合計値</t>
    <phoneticPr fontId="2"/>
  </si>
  <si>
    <t>場所表_音戸_更新!新規更新合計値</t>
    <phoneticPr fontId="2"/>
  </si>
  <si>
    <t>場所表_江田島_更新!新規更新合計値</t>
    <phoneticPr fontId="2"/>
  </si>
  <si>
    <t>場所表_廿日市_更新!新規更新合計値</t>
    <phoneticPr fontId="2"/>
  </si>
  <si>
    <t>場所表_大竹_更新!新規更新合計値</t>
    <phoneticPr fontId="2"/>
  </si>
  <si>
    <t>場所表_竹原_更新!新規更新合計値</t>
    <phoneticPr fontId="2"/>
  </si>
  <si>
    <t>場所表_広_更新!新規更新合計値</t>
    <phoneticPr fontId="2"/>
  </si>
  <si>
    <t>場所表_東広島_更新!新規更新合計値</t>
    <phoneticPr fontId="2"/>
  </si>
  <si>
    <t>場所表_安佐北_更新!新規更新合計値</t>
    <phoneticPr fontId="2"/>
  </si>
  <si>
    <t>場所表_安芸高田_更新!新規更新合計値</t>
    <phoneticPr fontId="2"/>
  </si>
  <si>
    <t>場所表_山県_更新!新規更新合計値</t>
    <phoneticPr fontId="2"/>
  </si>
  <si>
    <t>場所表_尾道_更新!新規更新合計値</t>
    <phoneticPr fontId="2"/>
  </si>
  <si>
    <t>場所表_因島_更新!新規更新合計値</t>
    <phoneticPr fontId="2"/>
  </si>
  <si>
    <t>場所表_三原_更新!新規更新合計値</t>
    <phoneticPr fontId="2"/>
  </si>
  <si>
    <t>場所表_福山西_更新!新規更新合計値</t>
    <phoneticPr fontId="2"/>
  </si>
  <si>
    <t>場所表_福山東_更新!新規更新合計値</t>
    <phoneticPr fontId="2"/>
  </si>
  <si>
    <t>場所表_福山北_更新!新規更新合計値</t>
    <phoneticPr fontId="2"/>
  </si>
  <si>
    <t>場所表_府中_更新!新規更新合計値</t>
    <phoneticPr fontId="2"/>
  </si>
  <si>
    <t>場所表_庄原_更新!新規更新合計値</t>
    <phoneticPr fontId="2"/>
  </si>
  <si>
    <t>場所表_三次_更新!新規更新合計値</t>
    <phoneticPr fontId="2"/>
  </si>
  <si>
    <t>場所表_世羅_更新!新規更新合計値</t>
    <phoneticPr fontId="2"/>
  </si>
  <si>
    <t>場所表_高速隊_更新!新規更新合計値</t>
    <phoneticPr fontId="2"/>
  </si>
  <si>
    <t>場所表_海田_更新!新規更新合計値</t>
    <phoneticPr fontId="2"/>
  </si>
  <si>
    <t>江田島</t>
    <phoneticPr fontId="2"/>
  </si>
  <si>
    <t>主　任</t>
    <rPh sb="0" eb="1">
      <t>シュ</t>
    </rPh>
    <phoneticPr fontId="2"/>
  </si>
  <si>
    <t>文字の折り返しで行高さがおかしくならないように、最終的な出力セルより幅を大きくしてあります。</t>
    <rPh sb="0" eb="2">
      <t>モジ</t>
    </rPh>
    <rPh sb="3" eb="4">
      <t>オ</t>
    </rPh>
    <rPh sb="5" eb="6">
      <t>カエ</t>
    </rPh>
    <rPh sb="8" eb="9">
      <t>ギョウ</t>
    </rPh>
    <rPh sb="9" eb="10">
      <t>タカ</t>
    </rPh>
    <rPh sb="24" eb="27">
      <t>サイシュウテキ</t>
    </rPh>
    <rPh sb="28" eb="30">
      <t>シュツリョク</t>
    </rPh>
    <rPh sb="34" eb="35">
      <t>ハバ</t>
    </rPh>
    <rPh sb="36" eb="37">
      <t>オオ</t>
    </rPh>
    <phoneticPr fontId="2"/>
  </si>
  <si>
    <t>凸凹</t>
    <rPh sb="0" eb="2">
      <t>デコボコ</t>
    </rPh>
    <phoneticPr fontId="2"/>
  </si>
  <si>
    <t>場所表_佐伯_更新!新規更新合計値</t>
    <rPh sb="4" eb="6">
      <t>サエキ</t>
    </rPh>
    <phoneticPr fontId="2"/>
  </si>
  <si>
    <t>佐伯</t>
    <rPh sb="0" eb="2">
      <t>サエキ</t>
    </rPh>
    <phoneticPr fontId="2"/>
  </si>
  <si>
    <t>交　通　誘　導　員　(　労　務　費　）</t>
    <rPh sb="0" eb="1">
      <t>コウ</t>
    </rPh>
    <rPh sb="2" eb="3">
      <t>ツウ</t>
    </rPh>
    <rPh sb="4" eb="5">
      <t>ユウ</t>
    </rPh>
    <rPh sb="6" eb="7">
      <t>シルベ</t>
    </rPh>
    <rPh sb="8" eb="9">
      <t>イン</t>
    </rPh>
    <rPh sb="12" eb="13">
      <t>ロウ</t>
    </rPh>
    <rPh sb="14" eb="15">
      <t>ツトム</t>
    </rPh>
    <rPh sb="16" eb="17">
      <t>ヒ</t>
    </rPh>
    <phoneticPr fontId="2"/>
  </si>
  <si>
    <t>監督職員
設　 計</t>
    <rPh sb="0" eb="2">
      <t>カントク</t>
    </rPh>
    <rPh sb="2" eb="4">
      <t>ショクイン</t>
    </rPh>
    <rPh sb="6" eb="7">
      <t>セツ</t>
    </rPh>
    <rPh sb="9" eb="10">
      <t>ケイ</t>
    </rPh>
    <phoneticPr fontId="2"/>
  </si>
  <si>
    <t>監督職員</t>
    <rPh sb="0" eb="2">
      <t>カントク</t>
    </rPh>
    <rPh sb="2" eb="4">
      <t>ショクイン</t>
    </rPh>
    <phoneticPr fontId="2"/>
  </si>
  <si>
    <t>8-32</t>
  </si>
  <si>
    <t>令和 8 年 9 月</t>
  </si>
  <si>
    <t>福山市引野町1丁目22番45号桐4号橋東詰交差点</t>
  </si>
  <si>
    <t>契約日の翌日から令和9年2月26日までの間</t>
  </si>
  <si>
    <t>高山　航輝</t>
  </si>
  <si>
    <t>大塚　真二</t>
  </si>
  <si>
    <t>福山東警察署</t>
    <phoneticPr fontId="2"/>
  </si>
  <si>
    <t>1　道路標示工事仕様書に従い、正確に施工すること。
2　交通誘導は交通規制区間内で行い、安全に配意すること。</t>
  </si>
  <si>
    <t>横断歩道等　実線４５㎝幅</t>
  </si>
  <si>
    <t>溶融式（白）</t>
  </si>
  <si>
    <t>m</t>
  </si>
  <si>
    <t>実線３０㎝幅</t>
  </si>
  <si>
    <t>実線１５㎝幅</t>
  </si>
  <si>
    <t>溶融式（黄）</t>
  </si>
  <si>
    <t>図示</t>
  </si>
  <si>
    <t>削除</t>
  </si>
  <si>
    <t>(削)停止線　実線（白）</t>
  </si>
  <si>
    <t>市道</t>
  </si>
  <si>
    <t>2m</t>
  </si>
  <si>
    <t>(削)止まれ文字　図示（白）</t>
  </si>
  <si>
    <t>福山市引野町1丁目2番45号桐4号橋東詰交差点</t>
  </si>
  <si>
    <t>福山市引野町2,491番地先交差点</t>
  </si>
  <si>
    <t>福山市引野町273番地1東側先交差点</t>
  </si>
  <si>
    <t>3m</t>
  </si>
  <si>
    <t>福山市引野町3丁目5番16号先交差点</t>
  </si>
  <si>
    <t>北側</t>
  </si>
  <si>
    <t>福山市引野町4丁目2番36号先交差点</t>
  </si>
  <si>
    <t>南側、2ｍ_x000D_
北側、３ｍ</t>
  </si>
  <si>
    <t>福山市引野町4丁目3番19号先交差点</t>
  </si>
  <si>
    <t>北側、３ｍ</t>
  </si>
  <si>
    <t>福山市引野町5丁目23番1号先交差点</t>
  </si>
  <si>
    <t>南側</t>
  </si>
  <si>
    <t>北側、２ｍ</t>
  </si>
  <si>
    <t>福山市引野町5丁目26番40号先交差点</t>
  </si>
  <si>
    <t>３ｍ</t>
  </si>
  <si>
    <t>福山市引野町5丁目29番1号先交差点</t>
  </si>
  <si>
    <t>１ｍ</t>
  </si>
  <si>
    <t>(削)自転車横断帯　自転車マーク</t>
  </si>
  <si>
    <t>福山市引野町980の1番地先（竹之内交差点）</t>
  </si>
  <si>
    <t>(削)自転車横断帯　実線（白）</t>
  </si>
  <si>
    <t>両側１ｍ削除</t>
  </si>
  <si>
    <t>福山市引野町北2丁目22番3号先（内田（北）交差点）</t>
  </si>
  <si>
    <t>福山市引野町北4丁目23番9号先（東消防署前交差点）</t>
  </si>
  <si>
    <t>西側</t>
  </si>
  <si>
    <t>福山市王子町2丁目12番15号先交差点</t>
  </si>
  <si>
    <t>福山市王子町2丁目13番5号先交差点</t>
  </si>
  <si>
    <t>2.5m</t>
  </si>
  <si>
    <t>福山市王子町2丁目15番11号先交差点</t>
  </si>
  <si>
    <t>1m</t>
  </si>
  <si>
    <t>福山市王子町2丁目18番19号先交差点</t>
  </si>
  <si>
    <t>福山市沖野上町1丁目9番6号先（沖野上町1丁目東交差点）</t>
  </si>
  <si>
    <t>12ｍ両側2本ずつ</t>
  </si>
  <si>
    <t>福山市久松台2丁目10番3号先交差点</t>
  </si>
  <si>
    <t>福山市久松台2丁目11番15号先交差点</t>
  </si>
  <si>
    <t>福山市久松台2丁目9番26号先交差点</t>
  </si>
  <si>
    <t>２ｍ</t>
  </si>
  <si>
    <t>福山市手城町2丁目1番24号先交差点</t>
  </si>
  <si>
    <t>福山市西桜町1丁目9番3号先交差点</t>
  </si>
  <si>
    <t>福山市西町1丁目25番11号先交差点</t>
  </si>
  <si>
    <t>福山市大門町1丁目15番5号先交差点</t>
  </si>
  <si>
    <t>福山市大門町1丁目50番39号先交差点</t>
  </si>
  <si>
    <t>福山市東深津町2丁目9番30号先交差点</t>
  </si>
  <si>
    <t>福山市東深津町3丁目10番12号先交差点</t>
  </si>
  <si>
    <t>1.5m</t>
  </si>
  <si>
    <t>福山市東深津町3丁目16番22号先交差点</t>
  </si>
  <si>
    <t>福山市東深津町3丁目1番北東角先交差点</t>
  </si>
  <si>
    <t>福山市東深津町3丁目22番2号先交差点</t>
  </si>
  <si>
    <t>福山市東深津町3丁目5番12号先交差点</t>
  </si>
  <si>
    <t>福山市東深津町3丁目8番48号先交差点</t>
  </si>
  <si>
    <t>3.5m</t>
  </si>
  <si>
    <t>福山市東深津町4丁目13番26号先交差点</t>
  </si>
  <si>
    <t>福山市東深津町5丁目8番15号先交差点</t>
  </si>
  <si>
    <t>(削)横断歩道　実線（白）</t>
  </si>
  <si>
    <t>福山市南手城町1丁目17番32号先交差点</t>
  </si>
  <si>
    <t>３ｍ３縞</t>
  </si>
  <si>
    <t>北側、3.5m_x000D_
南側、3.5m</t>
  </si>
  <si>
    <t>福山市南手城町4丁目15番35号先交差点</t>
  </si>
  <si>
    <t>西側、３ｍ５縞_x000D_
東側、３ｍ５縞</t>
  </si>
  <si>
    <t>西側、3.5ｍ_x000D_
東側、3.5m</t>
  </si>
  <si>
    <t>福山市南本庄1丁目4番6号先交差点</t>
  </si>
  <si>
    <t>北側_x000D_
南側</t>
  </si>
  <si>
    <t>南側、１ｍ</t>
  </si>
  <si>
    <t>福山市幕山台2丁目35番27号先（幕山交差点）</t>
  </si>
  <si>
    <t>南東側、７ｍ</t>
  </si>
  <si>
    <t>福山市明神町1丁目11番7号先交差点</t>
  </si>
  <si>
    <t>福山市明神町1丁目13番30号南西角先交差点</t>
  </si>
  <si>
    <t>福山市明神町1丁目6番8号先交差点</t>
  </si>
  <si>
    <t>福山市明神町1丁目9番48号先交差点</t>
  </si>
  <si>
    <t>福山市明神町2丁目6番20号先交差点</t>
  </si>
  <si>
    <t>横断歩道　実線（白）</t>
  </si>
  <si>
    <t>福山市熊野町1,082番地3南方25メートル先交差点</t>
  </si>
  <si>
    <t>3m5縞</t>
  </si>
  <si>
    <t>261200009_x000D_
(第20-7-2368)</t>
  </si>
  <si>
    <t>横断歩道予告　図示（白）</t>
  </si>
  <si>
    <t>北西側2個_x000D_
南東側2個</t>
  </si>
  <si>
    <t>停止線　実線（白）</t>
  </si>
  <si>
    <t>北西側2.1ｍ_x000D_
南東側2.1ｍ</t>
  </si>
  <si>
    <t>福山市山手町1,358番地1先</t>
  </si>
  <si>
    <t>3m3縞</t>
  </si>
  <si>
    <t>261200009_x000D_
(第20-7-2369)</t>
  </si>
  <si>
    <t>南西側2個_x000D_
北東側2個</t>
  </si>
  <si>
    <t>南西側1.4ｍ_x000D_
北東側1.4ｍ</t>
  </si>
  <si>
    <t>福山市山手町1016番地西側交差点</t>
  </si>
  <si>
    <t>県道</t>
  </si>
  <si>
    <t>4m9縞</t>
  </si>
  <si>
    <t>(削)横断歩道予告　図示（白）</t>
  </si>
  <si>
    <t>南西側1.7ｍ_x000D_
北東側2.3ｍ</t>
  </si>
  <si>
    <t>福山市芦田町下有地1,036番地1先交差点</t>
  </si>
  <si>
    <t>全縞削除</t>
  </si>
  <si>
    <t>261280090_x000D_
(第20-7-0673)</t>
  </si>
  <si>
    <t>西側(近)全削除_x000D_
西側(遠)全削除_x000D_
東側(近)全削除_x000D_
東側(遠)全削除</t>
  </si>
  <si>
    <t>西側全削除</t>
  </si>
  <si>
    <t>福山市芦田町下有地1,095番地4先交差点</t>
  </si>
  <si>
    <t>261280090_x000D_
(第20-7-1199)</t>
  </si>
  <si>
    <t>北側(近)全削除_x000D_
北側(遠)全削除_x000D_
南側(近)全削除_x000D_
南側(遠)全削除</t>
  </si>
  <si>
    <t>南側全削除_x000D_
北側全削除</t>
  </si>
  <si>
    <t>福山市駅家町法成寺149番地2先交差点</t>
  </si>
  <si>
    <t>西側全縞削除</t>
  </si>
  <si>
    <t>261280090_x000D_
(第20-7-0671)</t>
  </si>
  <si>
    <t>東側(遠)全削除_x000D_
東側(近)全削除_x000D_
西側(遠)全削除_x000D_
西側(近)全削除</t>
  </si>
  <si>
    <t>西側全削除_x000D_
東側全削除</t>
  </si>
  <si>
    <t>福山市駅家町法成寺229番地2先交差点</t>
  </si>
  <si>
    <t>南側(近)全削除</t>
  </si>
  <si>
    <t>南側全削除</t>
  </si>
  <si>
    <t>福山市駅家町法成寺243番地1先交差点</t>
  </si>
  <si>
    <t>北側(遠)全削除_x000D_
北側(近)全削除_x000D_
南側(遠)全削除_x000D_
南側(近)全削除</t>
  </si>
  <si>
    <t>福山市駅家町法成寺549番地2先交差点</t>
  </si>
  <si>
    <t>北側(遠)全削除</t>
  </si>
  <si>
    <t>福山市駅家町法成寺81番地6先交差点</t>
  </si>
  <si>
    <t>南側1.8m既存削除後北寄に移設(施工位置署担当者に確認)</t>
  </si>
  <si>
    <t>261280090_x000D_
(第20-7-0715)</t>
  </si>
  <si>
    <t xml:space="preserve">南側全削除
</t>
  </si>
  <si>
    <t>福山市駅家町万能倉1,310番地1先交差点</t>
  </si>
  <si>
    <t>東側既存削除後西方に移設(移設場所署担当者に確認)</t>
  </si>
  <si>
    <t>261280099_x000D_
(第20-7-0753)</t>
  </si>
  <si>
    <t>東側全削除</t>
  </si>
  <si>
    <t>その他　線</t>
  </si>
  <si>
    <t>中央線(白)4m延長</t>
  </si>
  <si>
    <t>福山市駅家町万能倉1,436番地7先交差点</t>
  </si>
  <si>
    <t>中央線(黄)延長</t>
  </si>
  <si>
    <t>東側(近)全削除_x000D_
東側(遠)全削除_x000D_
西側(近)全削除</t>
  </si>
  <si>
    <t>東側全削除_x000D_
西側全削除</t>
  </si>
  <si>
    <t>福山市駅家町万能倉1番地1先交差点</t>
  </si>
  <si>
    <t>西側(遠)全削除_x000D_
西側(近)全削除_x000D_
東側(遠)全削除_x000D_
東側(近)全削除</t>
  </si>
  <si>
    <t>福山市加茂町粟根16番地3先交差点</t>
  </si>
  <si>
    <t>北側既存削除後南方に移設(施工場所署担当者に確認)</t>
  </si>
  <si>
    <t>261280099_x000D_
(第20-7-0412)</t>
  </si>
  <si>
    <t>北側全縞削除</t>
  </si>
  <si>
    <t>北側全削除</t>
  </si>
  <si>
    <t>県道(加茂油木線)</t>
  </si>
  <si>
    <t>中央線(黄)10m延長</t>
  </si>
  <si>
    <t>福山市加茂町下加茂17番地先交差点</t>
  </si>
  <si>
    <t>南側(近)全削除_x000D_
南側(遠)全削除_x000D_
北側(近)全削除_x000D_
北側(遠)全削除</t>
  </si>
  <si>
    <t>福山市加茂町中野2丁目1番地先交差点</t>
  </si>
  <si>
    <t>北側3.0m</t>
  </si>
  <si>
    <t>261280099_x000D_
(第20-7-1224)</t>
  </si>
  <si>
    <t>中央線(白)11m延長</t>
  </si>
  <si>
    <t>福山市神辺町字湯野254番地2先交差点</t>
  </si>
  <si>
    <t>261280099_x000D_
(第20-7-2018)</t>
  </si>
  <si>
    <t>東側(遠)全削除</t>
  </si>
  <si>
    <t>全削除</t>
  </si>
  <si>
    <t>第12-7-0785</t>
  </si>
  <si>
    <t>止まれ文字　図示（白）</t>
  </si>
  <si>
    <t>縮小施工</t>
  </si>
  <si>
    <t>7.0m</t>
  </si>
  <si>
    <t>第20-7-0356</t>
  </si>
  <si>
    <t>福山市芦田町下有地1,076番地2先（芦田中学校入口交差点）</t>
  </si>
  <si>
    <t>3m6縞(各縞両側0.5mずつ削除し3m幅にする)</t>
  </si>
  <si>
    <t>北東側3m_x000D_
南西側3m</t>
  </si>
  <si>
    <t>各縞両側0.5mずつ削除</t>
  </si>
  <si>
    <t>第20-7-0674</t>
  </si>
  <si>
    <t>福山市芦田町下有地1,099番地13先交差点</t>
  </si>
  <si>
    <t>3m6縞(各縞南側1m削除し3m幅にする)</t>
  </si>
  <si>
    <t>南側(遠)_x000D_
南側(近)</t>
  </si>
  <si>
    <t>南側2.4m_x000D_
北側2.8m</t>
  </si>
  <si>
    <t>各縞南側1mずつ削除</t>
  </si>
  <si>
    <t>第12-7-0783</t>
  </si>
  <si>
    <t>福山市芦田町福田170番地3先交差点</t>
  </si>
  <si>
    <t>第12-7-0791</t>
  </si>
  <si>
    <t>福山市駅家町近田620番地4先交差点</t>
  </si>
  <si>
    <t>西側縮小施工_x000D_
東側縮小施工</t>
  </si>
  <si>
    <t>西側1.5m</t>
  </si>
  <si>
    <t>第20-7-1624</t>
  </si>
  <si>
    <t>福山市駅家町今岡470番地1先交差点</t>
  </si>
  <si>
    <t>3m12縞(各縞両側0.5mずつ削除し3m幅にする)</t>
  </si>
  <si>
    <t>第20-7-1272</t>
  </si>
  <si>
    <t>国道486号</t>
  </si>
  <si>
    <t>福山市駅家町万能倉345番地1南西方50メートル先（万能倉橋交差点）</t>
  </si>
  <si>
    <t>南側2.4m5縞</t>
  </si>
  <si>
    <t>南側2.6m</t>
  </si>
  <si>
    <t>第12-7-2605</t>
  </si>
  <si>
    <t>福山市加茂町下加茂181番地2先交差点</t>
  </si>
  <si>
    <t>北側縮小施工_x000D_
南側「止」と「ま」のみ</t>
  </si>
  <si>
    <t>北側3.0m_x000D_
南側3.0m</t>
  </si>
  <si>
    <t>第12-7-2604</t>
  </si>
  <si>
    <t>福山市加茂町下加茂192番地4先交差点</t>
  </si>
  <si>
    <t>南側縮小施工_x000D_
北側縮小施工</t>
  </si>
  <si>
    <t>南側3ｍ_x000D_
北側3ｍ</t>
  </si>
  <si>
    <t>第20-7-1773</t>
  </si>
  <si>
    <t>福山市新市町宮内215番地先交差点</t>
  </si>
  <si>
    <t>東側(近)_x000D_
東側(遠)_x000D_
西側(近)_x000D_
西側(遠)</t>
  </si>
  <si>
    <t>東側2.5m</t>
  </si>
  <si>
    <t>第20-7-2154</t>
  </si>
  <si>
    <t>県道(新市七曲西城線)</t>
  </si>
  <si>
    <t>福山市新市町新市785番地1先</t>
  </si>
  <si>
    <t>3m6縞(各縞両側0.5mずつ削除し3m幅にする、南端以外全て)</t>
  </si>
  <si>
    <t>西側(近)_x000D_
西側(遠)_x000D_
東側(近)_x000D_
東側(遠)</t>
  </si>
  <si>
    <t>西側3.0m_x000D_
東側3.0m</t>
  </si>
  <si>
    <t>中央線(黄)1m延長</t>
  </si>
  <si>
    <t>第12-7-3127</t>
  </si>
  <si>
    <t>福山市神辺町字下御領218番地6先交差点</t>
  </si>
  <si>
    <t>北側縮小施工</t>
  </si>
  <si>
    <t>北側2.6m</t>
  </si>
  <si>
    <t>第20-7-2124</t>
  </si>
  <si>
    <t>東側3m3縞(南端から1〜3縞)_x000D_
西側3m5縞</t>
  </si>
  <si>
    <t>東側(近)</t>
  </si>
  <si>
    <t>東側2.0m_x000D_
西側2.0m</t>
  </si>
  <si>
    <t>第12-7-3172</t>
  </si>
  <si>
    <t>福山市神辺町字道上1,375番地13先交差点</t>
  </si>
  <si>
    <t>東側 縮小_x000D_
西側　縮小</t>
  </si>
  <si>
    <t>尾道市東尾道18番地先（消防防災センター前交差点）</t>
  </si>
  <si>
    <t>北西側　外側線南側1.7m北側1.6m新設_x000D_
南西側　外側線東側1.7m西側1.6m新設_x000D_
南東側　外側線南側1.9m新設_x000D_
北東側　外側線東西とも1.7m新設</t>
  </si>
  <si>
    <t>尾道市東尾道18番地先（尾道市交通部前交差点）</t>
  </si>
  <si>
    <t>南東側自転車ﾏｰｸ1個削除_x000D_
北東側自転車ﾏｰｸ1個削除</t>
  </si>
  <si>
    <t>北西側横断帯10m分削除_x000D_
南西側横断帯26m分削除_x000D_
南東側横断帯20m分削除_x000D_
北東側横断帯25m分削除</t>
  </si>
  <si>
    <t>尾道市木ノ庄町市原399番地2北方80メートル先交差点</t>
  </si>
  <si>
    <t>その他</t>
  </si>
  <si>
    <t>4m7縞6割分削除</t>
  </si>
  <si>
    <t>北東側予告縮小　全削除1個　8割分削除1個_x000D_
南西側予告縮小　全削除1個　3割分削除1個</t>
  </si>
  <si>
    <t>北東側停止線1m分削除_x000D_
南西側停止線1m分削除</t>
  </si>
  <si>
    <t>尾道市木ノ庄町木梨696番地先交差点</t>
  </si>
  <si>
    <t>3m5縞削除</t>
  </si>
  <si>
    <t>東側　予告縮小3割分2個削除_x000D_
西側　予告縮小2個削除</t>
  </si>
  <si>
    <t>東側　2.4m削除_x000D_
西側　停止線1m分削除</t>
  </si>
  <si>
    <t>第12-5-0609</t>
  </si>
  <si>
    <t>尾道市向島町1,797番地6先交差点</t>
  </si>
  <si>
    <t>標準文字1割分削除後縮小更新</t>
  </si>
  <si>
    <t>停止線1.6m</t>
  </si>
  <si>
    <t>第20-5-0462</t>
  </si>
  <si>
    <t>尾道市向島町1,839番地先交差点</t>
  </si>
  <si>
    <t>東から4m2縞1.9+1.8m1縞4m3縞更新</t>
  </si>
  <si>
    <t>南側停止線2.6m_x000D_
北側停止線2.6m</t>
  </si>
  <si>
    <t>第20-5-0569</t>
  </si>
  <si>
    <t>尾道市向島町1,886番地3先交差点</t>
  </si>
  <si>
    <t>3m8縞</t>
  </si>
  <si>
    <t>北側予告縮小2個更新_x000D_
南側予告縮小2個新設</t>
  </si>
  <si>
    <t>南側停止線2.7ｍ_x000D_
北側停止線2.5m</t>
  </si>
  <si>
    <t>第20-5-0869</t>
  </si>
  <si>
    <t>尾道市向島町10,920番地南方40メートル先交差点</t>
  </si>
  <si>
    <t>3m6縞更新</t>
  </si>
  <si>
    <t>東側予告縮小2個更新_x000D_
西側予告縮小2個更新</t>
  </si>
  <si>
    <t>西側停止線2.6m更新_x000D_
東側停止線2.6m更新</t>
  </si>
  <si>
    <t>第12-5-0692</t>
  </si>
  <si>
    <t>尾道市向島町11,231番地46先交差点</t>
  </si>
  <si>
    <t>止まれ縮小文字更新</t>
  </si>
  <si>
    <t>停止線3.1m更新</t>
  </si>
  <si>
    <t>第20-5-0585</t>
  </si>
  <si>
    <t>尾道市向島町13,633番地先交差点</t>
  </si>
  <si>
    <t>4ｍ8縞更新</t>
  </si>
  <si>
    <t>予告縮小2個更新</t>
  </si>
  <si>
    <t>停止線2.8ｍ更新</t>
  </si>
  <si>
    <t>第20-5-0539</t>
  </si>
  <si>
    <t>国道317号</t>
  </si>
  <si>
    <t>尾道市向島町14,523番地2先交差点</t>
  </si>
  <si>
    <t>4m8縞更新</t>
  </si>
  <si>
    <t>西側　予告縮小2個更新_x000D_
東側　予告縮小2個更新</t>
  </si>
  <si>
    <t>西側　停止線3.1m更新_x000D_
東側　停止線3.1m更新</t>
  </si>
  <si>
    <t>第20-5-0551</t>
  </si>
  <si>
    <t>尾道市向島町15,240番地98（みゆき公園）南角先交差点</t>
  </si>
  <si>
    <t>南東側　4m6縞更新</t>
  </si>
  <si>
    <t>南東側　北東側停止線4.6m更新</t>
  </si>
  <si>
    <t>第20-5-0887</t>
  </si>
  <si>
    <t>尾道市向島町2,209番地11北東方10メートル先交差点</t>
  </si>
  <si>
    <t>南から4m7縞1.5m1縞更新</t>
  </si>
  <si>
    <t>西側停止線2.6ｍ更新</t>
  </si>
  <si>
    <t>第20-5-0862</t>
  </si>
  <si>
    <t>尾道市向島町4,529番地先</t>
  </si>
  <si>
    <t>4ｍ7縞更新</t>
  </si>
  <si>
    <t>北西側　予告縮小2個更新_x000D_
南東側　予告縮小2個更新</t>
  </si>
  <si>
    <t>西側　停止線2.8ｍ更新_x000D_
東側　停止線2.8ｍ更新</t>
  </si>
  <si>
    <t>第20-5-0465</t>
  </si>
  <si>
    <t>尾道市向島町5,094番地2先（田尻交差点）</t>
  </si>
  <si>
    <t>南側　西から2.4m1縞3.3m5縞更新_x000D_
西側　3m7縞更新_x000D_
北側　西から3.3m6縞1.6m1縞更新</t>
  </si>
  <si>
    <t>南側　停止線1.6m_x000D_
西側　停止線2.8m更新_x000D_
北側　停止線1.7m更新</t>
  </si>
  <si>
    <t>第20-5-0454</t>
  </si>
  <si>
    <t>尾道市向島町5,201番地2先</t>
  </si>
  <si>
    <t>北西側から3m4縞、1.1+0.8m1縞更新（南東端除く）</t>
  </si>
  <si>
    <t>北東側　予告縮小2個更新</t>
  </si>
  <si>
    <t>南西側停止線2.3m新設</t>
  </si>
  <si>
    <t>第20-5-0856</t>
  </si>
  <si>
    <t>尾道市向島町5,206番地1先交差点</t>
  </si>
  <si>
    <t>東側　4m9縞更新</t>
  </si>
  <si>
    <t>南側　予告縮小2個更新_x000D_
東側　予告縮小2個更新</t>
  </si>
  <si>
    <t>東側　西側停止線4m新設（外側ドット線に付け足し）_x000D_
東側　東側停止線3.5m更新</t>
  </si>
  <si>
    <t>第20-5-0870</t>
  </si>
  <si>
    <t>尾道市向島町5,420番地1先交差点</t>
  </si>
  <si>
    <t>西側予告縮小2個更新</t>
  </si>
  <si>
    <t>東側停止線3.4m新設（縞端から8ｍ手前の位置）</t>
  </si>
  <si>
    <t>第20-5-0489</t>
  </si>
  <si>
    <t>県道（向島循環線）</t>
  </si>
  <si>
    <t>尾道市向島町5,557番地147先（江尻橋東詰交差点）</t>
  </si>
  <si>
    <t>南側　4m5縞（西側４縞除く）更新_x000D_
東側　3m3縞（南側４縞除く）更新</t>
  </si>
  <si>
    <t>西側　停止線2.9m更新</t>
  </si>
  <si>
    <t>第20-5-0503</t>
  </si>
  <si>
    <t>尾道市向島町5,557番地78北東角先（富浜交差点）</t>
  </si>
  <si>
    <t>南側　3m3縞更新（西側5縞除く）_x000D_
西側　3m3縞更新（南側4縞除く）_x000D_
東側　3m7縞更新</t>
  </si>
  <si>
    <t>西側　停止線2.8m更新_x000D_
東側　停止線2.8ｍ更新</t>
  </si>
  <si>
    <t>第20-5-0876</t>
  </si>
  <si>
    <t>尾道市向島町5,581番地14南東角先交差点</t>
  </si>
  <si>
    <t>4m4縞（南側5縞除く）更新</t>
  </si>
  <si>
    <t>西側停止線2.6m更新</t>
  </si>
  <si>
    <t>第20-5-0502</t>
  </si>
  <si>
    <t>尾道市向島町5,583番地4先（九軒島交差点）</t>
  </si>
  <si>
    <t>北側　3m5縞更新（各縞4mのうち北端1mは更新も削除もなし）_x000D_
西側　4m4縞（南側5縞除く）更新_x000D_
南側　3m5縞更新（各縞4mのうち南端1mは更新も削除もなし）_x000D_
東側　4m4縞（南側5縞除く）更新</t>
  </si>
  <si>
    <t>北側　停止線2.4m更新_x000D_
西側　停止線2.7m更新_x000D_
南側　停止線2m更新</t>
  </si>
  <si>
    <t>第20-5-0516</t>
  </si>
  <si>
    <t>尾道市向島町5,584番地9先（歌島橋東詰交差点）</t>
  </si>
  <si>
    <t>東側　4m4縞（南側5縞除く）更新_x000D_
北側　3m7縞更新（各縞4mのうち北端1mは更新も削除もなし）</t>
  </si>
  <si>
    <t>北側　停止線2.4m更新_x000D_
西側　停止線2.9m更新</t>
  </si>
  <si>
    <t>第12-5-0598</t>
  </si>
  <si>
    <t>尾道市向島町5,600番地4先交差点（うたじま橋西詰）</t>
  </si>
  <si>
    <t>北側　標準文字2割分削除後縮小更新</t>
  </si>
  <si>
    <t>北側　停止線1.5m更新</t>
  </si>
  <si>
    <t>第12-5-0599</t>
  </si>
  <si>
    <t>尾道市向島町5,718番地1先交差点</t>
  </si>
  <si>
    <t>南側　止まれ文字縮小更新_x000D_
北側　止まれ標準文字5割分削除後縮小更新</t>
  </si>
  <si>
    <t>南側　停止線2.3m更新_x000D_
北側　停止線1.8m更新</t>
  </si>
  <si>
    <t>第20-5-0500</t>
  </si>
  <si>
    <t>尾道市向島町5,718番地2先交差点</t>
  </si>
  <si>
    <t>3.5m4縞（北側５縞除く）更新</t>
  </si>
  <si>
    <t>東側　予告縮小2個更新</t>
  </si>
  <si>
    <t>東側停止線2.8m更新</t>
  </si>
  <si>
    <t>第20-5-0466</t>
  </si>
  <si>
    <t>尾道市向島町5,880番地21先</t>
  </si>
  <si>
    <t>北側予告縮小2個更新</t>
  </si>
  <si>
    <t>第12-5-0594</t>
  </si>
  <si>
    <t>尾道市向島町5,898番地1先交差点</t>
  </si>
  <si>
    <t>停止線1.7m</t>
  </si>
  <si>
    <t>第20-5-0470</t>
  </si>
  <si>
    <t>尾道市向島町5,952番地1先（川尻交差点）</t>
  </si>
  <si>
    <t>南側　4m8縞</t>
  </si>
  <si>
    <t>南側停止線3.2m_x000D_
西側停止線2m</t>
  </si>
  <si>
    <t>第12-5-0679</t>
  </si>
  <si>
    <t>尾道市向島町539番地12北角先交差点</t>
  </si>
  <si>
    <t>標準文字更新</t>
  </si>
  <si>
    <t>停止線3.9m</t>
  </si>
  <si>
    <t>第12-5-0685</t>
  </si>
  <si>
    <t>尾道市向島町6,840番地10南西方70メートル先交差点</t>
  </si>
  <si>
    <t>止まれ標準文字更新</t>
  </si>
  <si>
    <t>停止線10.6m更新</t>
  </si>
  <si>
    <t>第12-5-0639</t>
  </si>
  <si>
    <t>尾道市向島町8,883番地先交差点</t>
  </si>
  <si>
    <t>南側　止まれ標準文字５割分削除後縮小更新_x000D_
北側　止まれ標準文字削除なしで縮小更新</t>
  </si>
  <si>
    <t>南側停止線2.2m更新_x000D_
北側停止線2.2m更新</t>
  </si>
  <si>
    <t>第20-5-0501</t>
  </si>
  <si>
    <t>尾道市向島町9,025番地先（歌島橋西詰）</t>
  </si>
  <si>
    <t>東側　予告縮小１個（近側のみ）新設_x000D_
西側　予告縮小2個更新</t>
  </si>
  <si>
    <t>西側　停止線2.9m更新_x000D_
東側　停止線を縞から2mの位置に３ｍで移設（削除なしで）</t>
  </si>
  <si>
    <t>第20-5-0863</t>
  </si>
  <si>
    <t>尾道市向島町9,048番地先交差点</t>
  </si>
  <si>
    <t>西側　4m5縞（北側5縞除く）更新</t>
  </si>
  <si>
    <t>北東側予告縮小2個更新_x000D_
東側予告縮小2個更新</t>
  </si>
  <si>
    <t>北東側停止線3.1m更新</t>
  </si>
  <si>
    <t>第20-5-0513</t>
  </si>
  <si>
    <t>尾道市向島町立花1,478番地先交差点</t>
  </si>
  <si>
    <t>南側予告縮小2個更新_x000D_
北側予告縮小2個更新</t>
  </si>
  <si>
    <t>第12-5-0360</t>
  </si>
  <si>
    <t>尾道市向東町1,007番地3先交差点</t>
  </si>
  <si>
    <t>停止線4m更新</t>
  </si>
  <si>
    <t>第12-5-0093</t>
  </si>
  <si>
    <t>尾道市向東町1,011番地6先交差点</t>
  </si>
  <si>
    <t>停止線2.7m更新</t>
  </si>
  <si>
    <t>第20-5-0109</t>
  </si>
  <si>
    <t>尾道市向東町14,702番地52先交差点</t>
  </si>
  <si>
    <t>北側　予告縮小2個更新_x000D_
南西側　予告縮小2個更新</t>
  </si>
  <si>
    <t>第20-5-0131</t>
  </si>
  <si>
    <t>尾道市向東町14,703番地118先交差点</t>
  </si>
  <si>
    <t>南側2.5m部分（合計4.3m分）を削除後、残る北側1.5m部分北側に1.5m足して3m4縞で更新</t>
  </si>
  <si>
    <t>北側　予告縮小2個更新_x000D_
南側　予告縮小2個更新</t>
  </si>
  <si>
    <t>北側停止線0.4m分削除後1.5m北方へ1.9mで移設_x000D_
南側停止線1.9m更新</t>
  </si>
  <si>
    <t>両側外側線2m×２新設</t>
  </si>
  <si>
    <t>第20-5-0420</t>
  </si>
  <si>
    <t>尾道市向東町177番地2南西方50メートル先（大原（南）交差点）</t>
  </si>
  <si>
    <t>東側　北から1.5m1縞2m1縞（削除なし）4m12縞更新</t>
  </si>
  <si>
    <t>東側　停止線2.9m_x000D_
北側　停止線7.9m_x000D_
南側　停止線4.2m更新</t>
  </si>
  <si>
    <t>第20-5-0317</t>
  </si>
  <si>
    <t>尾道市向東町3,504番地6先交差点</t>
  </si>
  <si>
    <t>南側　3.5m6縞更新_x000D_
東側　北から1.7ｍ1縞3m3縞0.5＋2.3m1縞3m2縞更新（停止線側1m1縞削除）</t>
  </si>
  <si>
    <t>西側予告縮小2個更新_x000D_
東側予告縮小2個更新</t>
  </si>
  <si>
    <t>南側停止線2.6ｍ更新_x000D_
東側停止線2.6m更新_x000D_
西側停止線3.3m更新</t>
  </si>
  <si>
    <t>第12-5-0499</t>
  </si>
  <si>
    <t>尾道市向東町8,619番地4先交差点</t>
  </si>
  <si>
    <t>北側　標準文字5割分削除後縮小更新_x000D_
南側　標準文字全削除後縮小更新</t>
  </si>
  <si>
    <t>北側停止線1.5m更新_x000D_
南側停止線1.5m更新</t>
  </si>
  <si>
    <t>第20-5-0328</t>
  </si>
  <si>
    <t>3m7縞更新</t>
  </si>
  <si>
    <t>西側停止線2.9m更新_x000D_
東側停止線2.9m更新</t>
  </si>
  <si>
    <t>第20-5-0345</t>
  </si>
  <si>
    <t>尾道市向東町8,670番地西角先交差点</t>
  </si>
  <si>
    <t>北東側　北から1.3m1縞3m7縞更新（停止線側1m4縞削除）_x000D_
北西側　4m6縞更新</t>
  </si>
  <si>
    <t>南東側予告縮小2個更新</t>
  </si>
  <si>
    <t>南東側停止線3.1m更新_x000D_
北東側停止線1.7m更新_x000D_
北西側停止線2.5m更新</t>
  </si>
  <si>
    <t>第20-5-0382</t>
  </si>
  <si>
    <t>尾道市向東町8,670番地先（向東小学校前交差点）</t>
  </si>
  <si>
    <t>南西側　4m8縞（北端除く）更新_x000D_
北西側　西側から2.6m1縞4m7縞更新_x000D_
南東側　西側から4m7縞2.3m1縞1.1m1縞更新_x000D_
北東側　北側から4m8縞2.4m1縞更新（0.9m1縞は更新せず）</t>
  </si>
  <si>
    <t>南西側停止線2.9m更新_x000D_
北西側停止線2.6m更新_x000D_
北東側停止線2.9m更新</t>
  </si>
  <si>
    <t>第12-5-0088</t>
  </si>
  <si>
    <t>尾道市向東町8,882番地7先交差点</t>
  </si>
  <si>
    <t>標準文字3割分削除後縮小更新</t>
  </si>
  <si>
    <t>停止線2.6m更新</t>
  </si>
  <si>
    <t>第12-5-0504</t>
  </si>
  <si>
    <t>尾道市向東町8,885番地14先交差点</t>
  </si>
  <si>
    <t>縮小文字更新</t>
  </si>
  <si>
    <t>停止線2.3m更新</t>
  </si>
  <si>
    <t>第20-5-0195</t>
  </si>
  <si>
    <t>尾道市向東町8,897番地19先交差点（天女ヶ浜橋西詰）</t>
  </si>
  <si>
    <t>北側　停止線側1m6縞削除後3m6縞更新_x000D_
西側　停止線側1m7縞削除後3m7縞2.4m1縞（南端）更新_x000D_
東側　3m7縞更新（各縞停止線側1m更新せず）_x000D_
南側　停止線側1m6縞（5m分）削除後3m6縞更新</t>
  </si>
  <si>
    <t>北側停止線3.1m更新_x000D_
西側停止線3.2m更新_x000D_
東側停止線3m更新_x000D_
南側停止線2.7m更新</t>
  </si>
  <si>
    <t>第12-5-0118</t>
  </si>
  <si>
    <t>尾道市山波町2,797番地北方65メートル先交差点</t>
  </si>
  <si>
    <t>停止線3.5m更新</t>
  </si>
  <si>
    <t>第12-5-0116</t>
  </si>
  <si>
    <t>尾道市山波町522番地12北西方70メートル先交差点</t>
  </si>
  <si>
    <t>第12-5-0111</t>
  </si>
  <si>
    <t>尾道市美ノ郷町三成351番地89先交差点</t>
  </si>
  <si>
    <t>停止線3.2m更新（30ｃｍ幅）</t>
  </si>
  <si>
    <t>(削)速度文字（３０）　図示（黄）</t>
  </si>
  <si>
    <t>三原市円一町5丁目4番14号先</t>
  </si>
  <si>
    <t>規制廃止</t>
  </si>
  <si>
    <t>三原市円一町5丁目5番1号先</t>
  </si>
  <si>
    <t>三原市円一町5丁目7番11号先</t>
  </si>
  <si>
    <t>三原市円一町5丁目7番23号先</t>
  </si>
  <si>
    <t>三原市円一町5丁目8番11号先</t>
  </si>
  <si>
    <t>三原市円一町5丁目8番1号先</t>
  </si>
  <si>
    <t>三原市円一町5丁目8番22号先</t>
  </si>
  <si>
    <t>三原市久井町江木130番地4先交差点</t>
  </si>
  <si>
    <t>4縞（45㎝幅×3m）削除</t>
  </si>
  <si>
    <t>予告マーク　東側1個目　削除_x000D_
予告マーク　東側２個目　削除_x000D_
予告マーク　西側1個目　削除_x000D_
予告マーク　西側２個目　削除_x000D_
予告マーク　西側３個目　削除</t>
  </si>
  <si>
    <t>東側停止線　30㎝幅×2.5m　削除_x000D_
西側停止線　30㎝幅×2.5m　削除</t>
  </si>
  <si>
    <t>三原市久井町江木156番地2先交差点</t>
  </si>
  <si>
    <t>5縞（45㎝×3m）削除</t>
  </si>
  <si>
    <t>交差点西側　予告マーク1個目削除_x000D_
交差点西側　予告マーク２個目削除_x000D_
交差点東側　予告マーク1個目削除_x000D_
交差点西側　予告マーク２個目削除</t>
  </si>
  <si>
    <t>交差点西側　停止線：30㎝幅×3.5m削除_x000D_
交差点東側　停止線：30㎝幅×3.5m削除</t>
  </si>
  <si>
    <t>三原市久井町江木161番地先（亀甲園前交差点）</t>
  </si>
  <si>
    <t>4縞（45㎝幅×2.5m）削除</t>
  </si>
  <si>
    <t>予告マーク（交差点西側）1個目削除_x000D_
予告マーク（交差点西側）2個目削除_x000D_
予告マーク（交差点東側）1個目削除_x000D_
予告マーク（交差点東側）2個目削除</t>
  </si>
  <si>
    <t>停止線（交差点西側：30㎝幅×2m）削除_x000D_
停止線（交差点東側：30㎝幅×2m）削除</t>
  </si>
  <si>
    <t>三原市久井町土取1,040番地2北東方80メートル先交差点</t>
  </si>
  <si>
    <t>停止線（30㎝幅×1.5m※残っている部分のみ）削除</t>
  </si>
  <si>
    <t>はみ出し通行禁止　実線（黄）</t>
  </si>
  <si>
    <t>三原市本郷町船木1,404番地1先</t>
  </si>
  <si>
    <t>県道(瀬野川福富本郷線)</t>
  </si>
  <si>
    <t>横断歩道(20-4-544）廃止に伴う、黄色実線の修繕</t>
  </si>
  <si>
    <t>261190072_x000D_
(第9-9-0030)</t>
  </si>
  <si>
    <t>8縞（45㎝幅×3m）削除</t>
  </si>
  <si>
    <t>交差点北側　予告マーク（新）1個目削除_x000D_
交差点北側　予告マーク（新）2個目削除</t>
  </si>
  <si>
    <t>交差点北側　停止線（30㎝幅×3.5m）削除_x000D_
交差点南側　停止線（30㎝幅×3.5m）削除</t>
  </si>
  <si>
    <t>第9-9-0011</t>
  </si>
  <si>
    <t>県道(三原東城線)</t>
  </si>
  <si>
    <t>三原市八幡町垣内608番地3先から同町570番地2先までの間</t>
  </si>
  <si>
    <t>黄色実線（480ｍ）修繕</t>
  </si>
  <si>
    <t>第20-8-0013</t>
  </si>
  <si>
    <t>府中市鵜飼町542番地3先（府中警察署前交差点）</t>
  </si>
  <si>
    <t>北側4m4縞（西から２縞目3.5m、西端2.5m、東端を除く）_x000D_
西側3.5m7縞_x000D_
東側3.5m7縞</t>
  </si>
  <si>
    <t>北側2.7ｍ_x000D_
西側2.9ｍ_x000D_
東側2.9ｍ</t>
  </si>
  <si>
    <t>第12-20-0333</t>
  </si>
  <si>
    <t>府中市元町425番地先交差点</t>
  </si>
  <si>
    <t>縮小版に変更</t>
  </si>
  <si>
    <t>第20-8-0136</t>
  </si>
  <si>
    <t>府中市元町483番地先（元町中交差点）</t>
  </si>
  <si>
    <t>東側4m4縞（南から1,2縞目を除く）_x000D_
西側4m4縞（南から1,2縞目を除く）　</t>
  </si>
  <si>
    <t>東側2ｍ_x000D_
西側3ｍ</t>
  </si>
  <si>
    <t>第12-20-0396</t>
  </si>
  <si>
    <t>府中市広谷町836番地1先交差点</t>
  </si>
  <si>
    <t>第20-8-0033</t>
  </si>
  <si>
    <t>府中市中須743番地の4先（カセギ交差点）</t>
  </si>
  <si>
    <t>西側5.6m_x000D_
南側2.6m_x000D_
東側5.6m</t>
  </si>
  <si>
    <t>第20-8-0028</t>
  </si>
  <si>
    <t>府中市中須町1,174番地1先交差点</t>
  </si>
  <si>
    <t>3.5m6縞</t>
  </si>
  <si>
    <t>東側・近_x000D_
西側・近_x000D_
西側・遠_x000D_
東側・遠</t>
  </si>
  <si>
    <t>東側3ｍ_x000D_
西側3ｍ</t>
  </si>
  <si>
    <t>第20-8-0142</t>
  </si>
  <si>
    <t>府中市中須町335番地3先（中須町交差点）</t>
  </si>
  <si>
    <t>西側4m20縞</t>
  </si>
  <si>
    <t>西側9.4m_x000D_
東側9.4m</t>
  </si>
  <si>
    <t>第20-8-0067</t>
  </si>
  <si>
    <t>府中市中須町91番地2先（中洲大踏切（南）交差点）</t>
  </si>
  <si>
    <t>西側9.7m_x000D_
北側5.7m_x000D_
東側9.7m</t>
  </si>
  <si>
    <t>第12-20-0087</t>
  </si>
  <si>
    <t>府中市府中町39番地8先交差点</t>
  </si>
  <si>
    <t>第20-8-0144</t>
  </si>
  <si>
    <t>府中市本山町98番地2先（見晴団地入口交差点）</t>
  </si>
  <si>
    <t>西側3.5m6縞_x000D_
北側3.5m8縞_x000D_
南側3.5m8縞</t>
  </si>
  <si>
    <t>西側3ｍ_x000D_
北側3m_x000D_
南側3m</t>
  </si>
  <si>
    <t>福山市引野町1丁目ほか道路標示工事</t>
    <rPh sb="11" eb="17">
      <t>ドウロヒョウジコウジ</t>
    </rPh>
    <phoneticPr fontId="2"/>
  </si>
  <si>
    <t>　　　 塗装工</t>
    <phoneticPr fontId="2"/>
  </si>
  <si>
    <t>　　　 別添のとおり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</si>
</sst>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¥&quot;#,##0_);\(&quot;¥&quot;#,##0\)"/>
    <numFmt numFmtId="176" formatCode="#,##0_ "/>
    <numFmt numFmtId="177" formatCode="0_);[Red]\(0\)"/>
    <numFmt numFmtId="178" formatCode="#,##0.00_ "/>
    <numFmt numFmtId="179" formatCode="#,##0.0_ "/>
    <numFmt numFmtId="180" formatCode="0_ "/>
    <numFmt numFmtId="181" formatCode="#,##0_);[Red]\(#,##0\)"/>
    <numFmt numFmtId="182" formatCode="[$-411]ggge&quot;年&quot;m&quot;月&quot;d&quot;日&quot;;@"/>
    <numFmt numFmtId="183" formatCode="#,##0&quot;－&quot;"/>
    <numFmt numFmtId="184" formatCode="&quot;第&quot;0&quot;回&quot;"/>
    <numFmt numFmtId="185" formatCode="&quot;W=&quot;0&quot;cm&quot;"/>
    <numFmt numFmtId="186" formatCode="&quot;W=&quot;@&quot;cm&quot;"/>
    <numFmt numFmtId="187" formatCode="#,##0.0_);[Red]\(#,##0.0\)"/>
    <numFmt numFmtId="188" formatCode="\(@\)"/>
    <numFmt numFmtId="189" formatCode="\№####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7" fillId="0" borderId="0"/>
    <xf numFmtId="0" fontId="17" fillId="0" borderId="0"/>
    <xf numFmtId="5" fontId="17" fillId="0" borderId="0" applyFill="0" applyBorder="0" applyProtection="0"/>
    <xf numFmtId="0" fontId="14" fillId="0" borderId="1"/>
    <xf numFmtId="49" fontId="23" fillId="0" borderId="0"/>
    <xf numFmtId="38" fontId="1" fillId="0" borderId="0" applyFont="0" applyFill="0" applyBorder="0" applyAlignment="0" applyProtection="0"/>
    <xf numFmtId="0" fontId="17" fillId="0" borderId="2"/>
    <xf numFmtId="0" fontId="24" fillId="0" borderId="0"/>
    <xf numFmtId="179" fontId="17" fillId="2" borderId="0" applyNumberFormat="0" applyFont="0" applyBorder="0" applyAlignment="0" applyProtection="0">
      <alignment shrinkToFit="1"/>
    </xf>
    <xf numFmtId="58" fontId="17" fillId="0" borderId="0">
      <alignment shrinkToFit="1"/>
    </xf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</cellStyleXfs>
  <cellXfs count="321">
    <xf numFmtId="0" fontId="0" fillId="0" borderId="0" xfId="0"/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6" fontId="12" fillId="0" borderId="0" xfId="0" applyNumberFormat="1" applyFont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7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8" fillId="0" borderId="5" xfId="0" applyFont="1" applyBorder="1" applyAlignment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3" fontId="6" fillId="0" borderId="10" xfId="0" applyNumberFormat="1" applyFont="1" applyBorder="1" applyAlignment="1">
      <alignment vertical="center"/>
    </xf>
    <xf numFmtId="183" fontId="8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/>
    <xf numFmtId="0" fontId="0" fillId="0" borderId="0" xfId="0" applyFont="1" applyFill="1" applyBorder="1" applyAlignment="1">
      <alignment horizontal="right" vertical="center"/>
    </xf>
    <xf numFmtId="182" fontId="0" fillId="0" borderId="0" xfId="0" applyNumberFormat="1" applyFill="1" applyBorder="1" applyAlignment="1">
      <alignment vertical="center"/>
    </xf>
    <xf numFmtId="179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182" fontId="0" fillId="0" borderId="0" xfId="0" applyNumberFormat="1" applyFill="1" applyBorder="1" applyAlignment="1">
      <alignment horizontal="left" vertical="center"/>
    </xf>
    <xf numFmtId="5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NumberFormat="1" applyFont="1" applyFill="1" applyBorder="1" applyAlignment="1">
      <alignment horizontal="center" vertical="center" shrinkToFit="1"/>
    </xf>
    <xf numFmtId="179" fontId="17" fillId="0" borderId="0" xfId="0" applyNumberFormat="1" applyFont="1" applyFill="1" applyBorder="1" applyAlignment="1">
      <alignment horizontal="right" vertical="center" shrinkToFit="1"/>
    </xf>
    <xf numFmtId="184" fontId="0" fillId="0" borderId="0" xfId="0" applyNumberFormat="1" applyFont="1" applyFill="1" applyBorder="1" applyAlignment="1">
      <alignment horizontal="left" vertical="center" shrinkToFit="1"/>
    </xf>
    <xf numFmtId="5" fontId="17" fillId="0" borderId="0" xfId="0" applyNumberFormat="1" applyFont="1" applyFill="1" applyBorder="1" applyAlignment="1">
      <alignment horizontal="left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9" xfId="0" applyNumberFormat="1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179" fontId="17" fillId="0" borderId="19" xfId="0" applyNumberFormat="1" applyFont="1" applyFill="1" applyBorder="1" applyAlignment="1">
      <alignment horizontal="center" vertical="center" wrapText="1"/>
    </xf>
    <xf numFmtId="5" fontId="17" fillId="0" borderId="19" xfId="0" applyNumberFormat="1" applyFont="1" applyFill="1" applyBorder="1" applyAlignment="1">
      <alignment horizontal="center" vertical="center" shrinkToFit="1"/>
    </xf>
    <xf numFmtId="5" fontId="17" fillId="0" borderId="20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/>
    <xf numFmtId="0" fontId="17" fillId="0" borderId="21" xfId="0" applyFont="1" applyFill="1" applyBorder="1" applyAlignment="1">
      <alignment vertical="center" wrapText="1" shrinkToFit="1"/>
    </xf>
    <xf numFmtId="185" fontId="17" fillId="0" borderId="22" xfId="0" applyNumberFormat="1" applyFont="1" applyFill="1" applyBorder="1" applyAlignment="1">
      <alignment horizontal="left" vertical="center" wrapText="1" shrinkToFit="1"/>
    </xf>
    <xf numFmtId="0" fontId="17" fillId="0" borderId="22" xfId="0" applyFont="1" applyFill="1" applyBorder="1" applyAlignment="1">
      <alignment vertical="center" wrapText="1" shrinkToFit="1"/>
    </xf>
    <xf numFmtId="0" fontId="17" fillId="0" borderId="22" xfId="0" applyNumberFormat="1" applyFont="1" applyFill="1" applyBorder="1" applyAlignment="1">
      <alignment vertical="center" wrapText="1" shrinkToFit="1"/>
    </xf>
    <xf numFmtId="5" fontId="17" fillId="0" borderId="23" xfId="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 wrapText="1"/>
    </xf>
    <xf numFmtId="5" fontId="17" fillId="0" borderId="0" xfId="0" applyNumberFormat="1" applyFont="1" applyAlignment="1">
      <alignment vertical="center" wrapText="1"/>
    </xf>
    <xf numFmtId="0" fontId="17" fillId="0" borderId="24" xfId="10" applyNumberFormat="1" applyFont="1" applyFill="1" applyBorder="1" applyAlignment="1">
      <alignment vertical="center" wrapText="1" shrinkToFit="1"/>
    </xf>
    <xf numFmtId="185" fontId="17" fillId="0" borderId="25" xfId="10" applyNumberFormat="1" applyFont="1" applyFill="1" applyBorder="1" applyAlignment="1">
      <alignment horizontal="left" vertical="center" wrapText="1" shrinkToFit="1"/>
    </xf>
    <xf numFmtId="0" fontId="17" fillId="0" borderId="25" xfId="1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/>
    </xf>
    <xf numFmtId="5" fontId="17" fillId="0" borderId="0" xfId="0" applyNumberFormat="1" applyFont="1" applyAlignment="1">
      <alignment vertical="center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9" fillId="0" borderId="0" xfId="14" applyFont="1"/>
    <xf numFmtId="0" fontId="19" fillId="0" borderId="0" xfId="14" applyFont="1" applyFill="1"/>
    <xf numFmtId="0" fontId="1" fillId="0" borderId="0" xfId="14" applyFill="1"/>
    <xf numFmtId="181" fontId="20" fillId="0" borderId="26" xfId="7" applyNumberFormat="1" applyFont="1" applyFill="1" applyBorder="1" applyAlignment="1">
      <alignment horizontal="center"/>
    </xf>
    <xf numFmtId="181" fontId="20" fillId="0" borderId="0" xfId="7" applyNumberFormat="1" applyFont="1" applyFill="1" applyBorder="1" applyAlignment="1">
      <alignment horizontal="center"/>
    </xf>
    <xf numFmtId="181" fontId="18" fillId="0" borderId="26" xfId="14" applyNumberFormat="1" applyFont="1" applyFill="1" applyBorder="1"/>
    <xf numFmtId="181" fontId="18" fillId="0" borderId="0" xfId="14" applyNumberFormat="1" applyFont="1" applyFill="1" applyBorder="1"/>
    <xf numFmtId="0" fontId="17" fillId="0" borderId="27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 applyAlignment="1">
      <alignment shrinkToFit="1"/>
    </xf>
    <xf numFmtId="0" fontId="17" fillId="0" borderId="0" xfId="0" applyFont="1" applyAlignment="1">
      <alignment shrinkToFit="1"/>
    </xf>
    <xf numFmtId="186" fontId="17" fillId="0" borderId="0" xfId="0" applyNumberFormat="1" applyFont="1" applyAlignment="1">
      <alignment shrinkToFit="1"/>
    </xf>
    <xf numFmtId="0" fontId="17" fillId="0" borderId="0" xfId="0" applyNumberFormat="1" applyFont="1" applyAlignment="1">
      <alignment shrinkToFit="1"/>
    </xf>
    <xf numFmtId="179" fontId="17" fillId="0" borderId="0" xfId="0" applyNumberFormat="1" applyFont="1" applyAlignment="1">
      <alignment shrinkToFit="1"/>
    </xf>
    <xf numFmtId="5" fontId="17" fillId="0" borderId="0" xfId="0" applyNumberFormat="1" applyFont="1" applyAlignment="1">
      <alignment horizontal="right" shrinkToFit="1"/>
    </xf>
    <xf numFmtId="0" fontId="0" fillId="0" borderId="0" xfId="0" applyNumberFormat="1" applyFont="1" applyFill="1" applyBorder="1" applyAlignment="1">
      <alignment vertical="center"/>
    </xf>
    <xf numFmtId="5" fontId="17" fillId="0" borderId="0" xfId="0" applyNumberFormat="1" applyFont="1" applyFill="1" applyBorder="1" applyAlignment="1">
      <alignment vertical="center"/>
    </xf>
    <xf numFmtId="187" fontId="17" fillId="0" borderId="0" xfId="0" applyNumberFormat="1" applyFont="1" applyAlignment="1">
      <alignment shrinkToFit="1"/>
    </xf>
    <xf numFmtId="58" fontId="17" fillId="0" borderId="0" xfId="11" applyFont="1" applyAlignment="1">
      <alignment shrinkToFit="1"/>
    </xf>
    <xf numFmtId="187" fontId="17" fillId="0" borderId="33" xfId="0" applyNumberFormat="1" applyFont="1" applyFill="1" applyBorder="1" applyAlignment="1">
      <alignment horizontal="center" vertical="center" wrapText="1"/>
    </xf>
    <xf numFmtId="187" fontId="17" fillId="0" borderId="27" xfId="0" applyNumberFormat="1" applyFont="1" applyFill="1" applyBorder="1" applyAlignment="1">
      <alignment horizontal="center" vertical="center" wrapText="1"/>
    </xf>
    <xf numFmtId="187" fontId="17" fillId="0" borderId="34" xfId="0" applyNumberFormat="1" applyFont="1" applyFill="1" applyBorder="1" applyAlignment="1">
      <alignment horizontal="center" vertical="center" wrapText="1"/>
    </xf>
    <xf numFmtId="187" fontId="17" fillId="0" borderId="35" xfId="0" applyNumberFormat="1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vertical="center" wrapText="1"/>
    </xf>
    <xf numFmtId="185" fontId="17" fillId="0" borderId="27" xfId="0" applyNumberFormat="1" applyFont="1" applyFill="1" applyBorder="1" applyAlignment="1">
      <alignment horizontal="left" vertical="center" wrapText="1"/>
    </xf>
    <xf numFmtId="0" fontId="17" fillId="0" borderId="27" xfId="0" applyNumberFormat="1" applyFont="1" applyFill="1" applyBorder="1" applyAlignment="1">
      <alignment vertical="center" wrapText="1"/>
    </xf>
    <xf numFmtId="0" fontId="17" fillId="0" borderId="27" xfId="0" applyFont="1" applyFill="1" applyBorder="1" applyAlignment="1">
      <alignment vertical="center" wrapText="1"/>
    </xf>
    <xf numFmtId="58" fontId="17" fillId="0" borderId="36" xfId="11" applyFont="1" applyFill="1" applyBorder="1" applyAlignment="1">
      <alignment vertical="center" shrinkToFit="1"/>
    </xf>
    <xf numFmtId="0" fontId="17" fillId="0" borderId="37" xfId="0" applyNumberFormat="1" applyFont="1" applyFill="1" applyBorder="1" applyAlignment="1">
      <alignment vertical="center" shrinkToFit="1"/>
    </xf>
    <xf numFmtId="0" fontId="17" fillId="0" borderId="37" xfId="0" applyFont="1" applyFill="1" applyBorder="1" applyAlignment="1">
      <alignment vertical="center" shrinkToFit="1"/>
    </xf>
    <xf numFmtId="181" fontId="17" fillId="0" borderId="18" xfId="0" applyNumberFormat="1" applyFont="1" applyFill="1" applyBorder="1" applyAlignment="1">
      <alignment vertical="center" shrinkToFit="1"/>
    </xf>
    <xf numFmtId="181" fontId="17" fillId="0" borderId="19" xfId="0" applyNumberFormat="1" applyFont="1" applyFill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5" fontId="17" fillId="0" borderId="0" xfId="0" applyNumberFormat="1" applyFont="1" applyAlignment="1">
      <alignment vertical="center" shrinkToFit="1"/>
    </xf>
    <xf numFmtId="0" fontId="17" fillId="0" borderId="0" xfId="0" applyFont="1" applyBorder="1" applyAlignment="1">
      <alignment shrinkToFit="1"/>
    </xf>
    <xf numFmtId="0" fontId="17" fillId="0" borderId="0" xfId="10" applyNumberFormat="1" applyFont="1" applyFill="1" applyAlignment="1">
      <alignment shrinkToFit="1"/>
    </xf>
    <xf numFmtId="0" fontId="0" fillId="0" borderId="0" xfId="0" applyBorder="1" applyAlignment="1">
      <alignment shrinkToFit="1"/>
    </xf>
    <xf numFmtId="187" fontId="17" fillId="0" borderId="0" xfId="10" applyNumberFormat="1" applyFont="1" applyFill="1" applyAlignment="1">
      <alignment shrinkToFit="1"/>
    </xf>
    <xf numFmtId="0" fontId="17" fillId="0" borderId="0" xfId="8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0" xfId="0" applyNumberFormat="1" applyAlignment="1">
      <alignment shrinkToFit="1"/>
    </xf>
    <xf numFmtId="0" fontId="21" fillId="0" borderId="0" xfId="13" applyFont="1">
      <alignment vertical="center"/>
    </xf>
    <xf numFmtId="0" fontId="13" fillId="0" borderId="0" xfId="13">
      <alignment vertical="center"/>
    </xf>
    <xf numFmtId="0" fontId="13" fillId="0" borderId="0" xfId="13" applyAlignment="1">
      <alignment vertical="center" wrapText="1"/>
    </xf>
    <xf numFmtId="0" fontId="21" fillId="0" borderId="0" xfId="13" applyFont="1" applyAlignment="1">
      <alignment horizontal="right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9" xfId="13" applyBorder="1" applyAlignment="1">
      <alignment horizontal="center" vertical="center"/>
    </xf>
    <xf numFmtId="0" fontId="13" fillId="0" borderId="40" xfId="13" applyBorder="1" applyAlignment="1">
      <alignment vertical="center"/>
    </xf>
    <xf numFmtId="0" fontId="13" fillId="0" borderId="3" xfId="13" applyBorder="1" applyAlignment="1">
      <alignment horizontal="center" vertical="center" wrapText="1"/>
    </xf>
    <xf numFmtId="0" fontId="13" fillId="0" borderId="41" xfId="13" applyBorder="1" applyAlignment="1">
      <alignment horizontal="center" vertical="center" wrapText="1"/>
    </xf>
    <xf numFmtId="0" fontId="13" fillId="0" borderId="42" xfId="13" applyBorder="1" applyAlignment="1">
      <alignment horizontal="center" vertical="center" wrapText="1"/>
    </xf>
    <xf numFmtId="188" fontId="13" fillId="0" borderId="43" xfId="13" applyNumberFormat="1" applyBorder="1" applyAlignment="1">
      <alignment horizontal="center" vertical="center" wrapText="1"/>
    </xf>
    <xf numFmtId="188" fontId="13" fillId="0" borderId="44" xfId="13" applyNumberFormat="1" applyBorder="1" applyAlignment="1">
      <alignment horizontal="center" vertical="center" wrapText="1"/>
    </xf>
    <xf numFmtId="0" fontId="13" fillId="0" borderId="29" xfId="13" applyBorder="1" applyAlignment="1">
      <alignment vertical="center" wrapText="1"/>
    </xf>
    <xf numFmtId="0" fontId="13" fillId="0" borderId="30" xfId="13" applyBorder="1" applyAlignment="1">
      <alignment horizontal="center" vertical="center" wrapText="1"/>
    </xf>
    <xf numFmtId="0" fontId="13" fillId="0" borderId="31" xfId="13" applyBorder="1" applyAlignment="1">
      <alignment vertical="center" wrapText="1"/>
    </xf>
    <xf numFmtId="0" fontId="13" fillId="0" borderId="45" xfId="13" applyBorder="1" applyAlignment="1">
      <alignment vertical="center" wrapText="1"/>
    </xf>
    <xf numFmtId="0" fontId="13" fillId="0" borderId="46" xfId="13" applyBorder="1" applyAlignment="1">
      <alignment vertical="center" wrapText="1"/>
    </xf>
    <xf numFmtId="0" fontId="13" fillId="0" borderId="47" xfId="13" applyBorder="1" applyAlignment="1">
      <alignment vertical="center" wrapText="1"/>
    </xf>
    <xf numFmtId="177" fontId="8" fillId="0" borderId="3" xfId="0" applyNumberFormat="1" applyFont="1" applyBorder="1"/>
    <xf numFmtId="180" fontId="8" fillId="0" borderId="3" xfId="0" applyNumberFormat="1" applyFont="1" applyBorder="1"/>
    <xf numFmtId="0" fontId="17" fillId="0" borderId="0" xfId="0" applyFont="1" applyBorder="1" applyAlignment="1">
      <alignment vertical="center" wrapText="1"/>
    </xf>
    <xf numFmtId="5" fontId="17" fillId="0" borderId="0" xfId="0" applyNumberFormat="1" applyFont="1" applyBorder="1" applyAlignment="1">
      <alignment vertical="center" wrapText="1"/>
    </xf>
    <xf numFmtId="5" fontId="17" fillId="0" borderId="0" xfId="0" applyNumberFormat="1" applyFont="1" applyBorder="1" applyAlignment="1">
      <alignment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35" xfId="0" applyNumberFormat="1" applyFont="1" applyFill="1" applyBorder="1" applyAlignment="1">
      <alignment horizontal="center" vertical="center" shrinkToFit="1"/>
    </xf>
    <xf numFmtId="5" fontId="17" fillId="0" borderId="49" xfId="0" applyNumberFormat="1" applyFont="1" applyFill="1" applyBorder="1" applyAlignment="1">
      <alignment horizontal="center" vertical="center" shrinkToFit="1"/>
    </xf>
    <xf numFmtId="181" fontId="17" fillId="0" borderId="3" xfId="0" applyNumberFormat="1" applyFont="1" applyFill="1" applyBorder="1" applyAlignment="1">
      <alignment vertical="center" shrinkToFit="1"/>
    </xf>
    <xf numFmtId="181" fontId="17" fillId="0" borderId="27" xfId="0" applyNumberFormat="1" applyFont="1" applyFill="1" applyBorder="1" applyAlignment="1">
      <alignment vertical="center" shrinkToFit="1"/>
    </xf>
    <xf numFmtId="3" fontId="17" fillId="0" borderId="50" xfId="0" applyNumberFormat="1" applyFont="1" applyFill="1" applyBorder="1" applyAlignment="1">
      <alignment vertical="center" wrapText="1" shrinkToFit="1"/>
    </xf>
    <xf numFmtId="3" fontId="17" fillId="0" borderId="51" xfId="0" applyNumberFormat="1" applyFont="1" applyFill="1" applyBorder="1" applyAlignment="1">
      <alignment vertical="center" shrinkToFit="1"/>
    </xf>
    <xf numFmtId="3" fontId="17" fillId="0" borderId="0" xfId="0" applyNumberFormat="1" applyFont="1" applyFill="1" applyBorder="1" applyAlignment="1">
      <alignment vertical="center" shrinkToFit="1"/>
    </xf>
    <xf numFmtId="3" fontId="17" fillId="0" borderId="37" xfId="0" applyNumberFormat="1" applyFont="1" applyFill="1" applyBorder="1" applyAlignment="1">
      <alignment vertical="center" shrinkToFit="1"/>
    </xf>
    <xf numFmtId="0" fontId="13" fillId="0" borderId="52" xfId="13" applyBorder="1" applyAlignment="1">
      <alignment horizontal="center" vertical="center" wrapText="1"/>
    </xf>
    <xf numFmtId="0" fontId="22" fillId="0" borderId="48" xfId="13" applyFont="1" applyBorder="1" applyAlignment="1">
      <alignment horizontal="center" vertical="center" wrapText="1"/>
    </xf>
    <xf numFmtId="0" fontId="22" fillId="0" borderId="53" xfId="13" applyFont="1" applyBorder="1" applyAlignment="1">
      <alignment horizontal="center" vertical="center" wrapText="1"/>
    </xf>
    <xf numFmtId="0" fontId="22" fillId="0" borderId="38" xfId="13" applyFont="1" applyBorder="1" applyAlignment="1">
      <alignment horizontal="center" vertical="center" wrapText="1"/>
    </xf>
    <xf numFmtId="0" fontId="22" fillId="0" borderId="54" xfId="13" applyFont="1" applyBorder="1" applyAlignment="1">
      <alignment vertical="center" wrapText="1"/>
    </xf>
    <xf numFmtId="0" fontId="22" fillId="0" borderId="43" xfId="13" applyFont="1" applyBorder="1" applyAlignment="1">
      <alignment horizontal="center" vertical="center" wrapText="1"/>
    </xf>
    <xf numFmtId="0" fontId="22" fillId="0" borderId="27" xfId="13" applyFont="1" applyBorder="1" applyAlignment="1">
      <alignment horizontal="center" vertical="center" wrapText="1"/>
    </xf>
    <xf numFmtId="0" fontId="17" fillId="0" borderId="35" xfId="0" applyNumberFormat="1" applyFont="1" applyFill="1" applyBorder="1" applyAlignment="1">
      <alignment vertical="center" wrapText="1"/>
    </xf>
    <xf numFmtId="0" fontId="17" fillId="0" borderId="51" xfId="0" applyNumberFormat="1" applyFont="1" applyFill="1" applyBorder="1" applyAlignment="1">
      <alignment horizontal="right" vertical="center" shrinkToFit="1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 shrinkToFit="1"/>
    </xf>
    <xf numFmtId="178" fontId="15" fillId="0" borderId="0" xfId="14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vertical="top" wrapText="1"/>
    </xf>
    <xf numFmtId="0" fontId="13" fillId="0" borderId="41" xfId="13" applyFont="1" applyBorder="1" applyAlignment="1">
      <alignment horizontal="center" vertical="center" wrapText="1"/>
    </xf>
    <xf numFmtId="0" fontId="13" fillId="0" borderId="42" xfId="13" applyFont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center" shrinkToFit="1"/>
    </xf>
    <xf numFmtId="0" fontId="17" fillId="0" borderId="27" xfId="0" applyNumberFormat="1" applyFont="1" applyFill="1" applyBorder="1" applyAlignment="1">
      <alignment horizontal="left" vertical="center" shrinkToFit="1"/>
    </xf>
    <xf numFmtId="0" fontId="5" fillId="0" borderId="7" xfId="0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7" xfId="0" applyFont="1" applyBorder="1" applyAlignment="1"/>
    <xf numFmtId="0" fontId="5" fillId="0" borderId="7" xfId="0" applyNumberFormat="1" applyFont="1" applyBorder="1" applyAlignment="1"/>
    <xf numFmtId="0" fontId="17" fillId="0" borderId="28" xfId="0" applyFont="1" applyFill="1" applyBorder="1" applyAlignment="1">
      <alignment vertical="center" wrapText="1"/>
    </xf>
    <xf numFmtId="185" fontId="17" fillId="0" borderId="38" xfId="0" applyNumberFormat="1" applyFont="1" applyFill="1" applyBorder="1" applyAlignment="1">
      <alignment horizontal="left" vertical="center" wrapText="1"/>
    </xf>
    <xf numFmtId="0" fontId="17" fillId="0" borderId="38" xfId="0" applyNumberFormat="1" applyFont="1" applyFill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0" fontId="17" fillId="0" borderId="29" xfId="0" applyNumberFormat="1" applyFont="1" applyFill="1" applyBorder="1" applyAlignment="1">
      <alignment vertical="center" wrapText="1"/>
    </xf>
    <xf numFmtId="0" fontId="17" fillId="0" borderId="30" xfId="0" applyFont="1" applyFill="1" applyBorder="1" applyAlignment="1">
      <alignment vertical="center" wrapText="1"/>
    </xf>
    <xf numFmtId="185" fontId="17" fillId="0" borderId="3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31" xfId="0" applyNumberFormat="1" applyFont="1" applyFill="1" applyBorder="1" applyAlignment="1">
      <alignment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33" xfId="13" applyBorder="1" applyAlignment="1">
      <alignment horizontal="center" vertical="center" wrapText="1"/>
    </xf>
    <xf numFmtId="0" fontId="13" fillId="0" borderId="35" xfId="13" applyBorder="1" applyAlignment="1">
      <alignment vertical="center" wrapText="1"/>
    </xf>
    <xf numFmtId="0" fontId="13" fillId="0" borderId="28" xfId="13" applyFont="1" applyBorder="1" applyAlignment="1">
      <alignment horizontal="center" vertical="center" wrapText="1"/>
    </xf>
    <xf numFmtId="179" fontId="17" fillId="0" borderId="22" xfId="0" applyNumberFormat="1" applyFont="1" applyFill="1" applyBorder="1" applyAlignment="1">
      <alignment horizontal="center" vertical="center" shrinkToFit="1"/>
    </xf>
    <xf numFmtId="176" fontId="17" fillId="0" borderId="22" xfId="0" applyNumberFormat="1" applyFont="1" applyFill="1" applyBorder="1" applyAlignment="1">
      <alignment vertical="center" shrinkToFit="1"/>
    </xf>
    <xf numFmtId="176" fontId="17" fillId="0" borderId="32" xfId="0" applyNumberFormat="1" applyFont="1" applyFill="1" applyBorder="1" applyAlignment="1">
      <alignment vertical="center" shrinkToFit="1"/>
    </xf>
    <xf numFmtId="178" fontId="17" fillId="0" borderId="25" xfId="10" applyNumberFormat="1" applyFont="1" applyFill="1" applyBorder="1" applyAlignment="1">
      <alignment horizontal="center" vertical="center" shrinkToFit="1"/>
    </xf>
    <xf numFmtId="176" fontId="17" fillId="0" borderId="25" xfId="10" applyNumberFormat="1" applyFont="1" applyFill="1" applyBorder="1" applyAlignment="1">
      <alignment vertical="center" shrinkToFit="1"/>
    </xf>
    <xf numFmtId="176" fontId="17" fillId="0" borderId="55" xfId="10" applyNumberFormat="1" applyFont="1" applyFill="1" applyBorder="1" applyAlignment="1">
      <alignment vertical="center" shrinkToFit="1"/>
    </xf>
    <xf numFmtId="181" fontId="17" fillId="0" borderId="28" xfId="0" applyNumberFormat="1" applyFont="1" applyFill="1" applyBorder="1" applyAlignment="1">
      <alignment vertical="center" shrinkToFit="1"/>
    </xf>
    <xf numFmtId="181" fontId="17" fillId="0" borderId="38" xfId="0" applyNumberFormat="1" applyFont="1" applyFill="1" applyBorder="1" applyAlignment="1">
      <alignment vertical="center" shrinkToFit="1"/>
    </xf>
    <xf numFmtId="181" fontId="17" fillId="0" borderId="30" xfId="0" applyNumberFormat="1" applyFont="1" applyFill="1" applyBorder="1" applyAlignment="1">
      <alignment vertical="center" shrinkToFit="1"/>
    </xf>
    <xf numFmtId="181" fontId="17" fillId="0" borderId="33" xfId="0" applyNumberFormat="1" applyFont="1" applyFill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176" fontId="17" fillId="0" borderId="29" xfId="0" applyNumberFormat="1" applyFont="1" applyFill="1" applyBorder="1" applyAlignment="1">
      <alignment horizontal="right" vertical="center" shrinkToFit="1"/>
    </xf>
    <xf numFmtId="176" fontId="17" fillId="0" borderId="32" xfId="0" applyNumberFormat="1" applyFont="1" applyFill="1" applyBorder="1" applyAlignment="1">
      <alignment horizontal="right" vertical="center" shrinkToFit="1"/>
    </xf>
    <xf numFmtId="176" fontId="17" fillId="0" borderId="3" xfId="0" applyNumberFormat="1" applyFont="1" applyFill="1" applyBorder="1" applyAlignment="1">
      <alignment vertical="center" shrinkToFit="1"/>
    </xf>
    <xf numFmtId="176" fontId="17" fillId="0" borderId="27" xfId="0" applyNumberFormat="1" applyFont="1" applyFill="1" applyBorder="1" applyAlignment="1">
      <alignment vertical="center" shrinkToFit="1"/>
    </xf>
    <xf numFmtId="176" fontId="17" fillId="0" borderId="22" xfId="0" applyNumberFormat="1" applyFont="1" applyFill="1" applyBorder="1" applyAlignment="1">
      <alignment horizontal="right" vertical="center" shrinkToFit="1"/>
    </xf>
    <xf numFmtId="176" fontId="17" fillId="0" borderId="31" xfId="0" applyNumberFormat="1" applyFont="1" applyBorder="1" applyAlignment="1">
      <alignment vertical="center" shrinkToFit="1"/>
    </xf>
    <xf numFmtId="176" fontId="17" fillId="0" borderId="35" xfId="0" applyNumberFormat="1" applyFont="1" applyBorder="1" applyAlignment="1">
      <alignment vertical="center" shrinkToFit="1"/>
    </xf>
    <xf numFmtId="176" fontId="17" fillId="0" borderId="32" xfId="0" applyNumberFormat="1" applyFont="1" applyBorder="1" applyAlignment="1">
      <alignment vertical="center" shrinkToFit="1"/>
    </xf>
    <xf numFmtId="179" fontId="17" fillId="0" borderId="22" xfId="0" applyNumberFormat="1" applyFont="1" applyFill="1" applyBorder="1" applyAlignment="1">
      <alignment vertical="center" shrinkToFit="1"/>
    </xf>
    <xf numFmtId="179" fontId="17" fillId="0" borderId="25" xfId="10" applyNumberFormat="1" applyFont="1" applyFill="1" applyBorder="1" applyAlignment="1">
      <alignment vertical="center" shrinkToFit="1"/>
    </xf>
    <xf numFmtId="179" fontId="17" fillId="0" borderId="38" xfId="0" applyNumberFormat="1" applyFont="1" applyFill="1" applyBorder="1" applyAlignment="1">
      <alignment vertical="center" shrinkToFit="1"/>
    </xf>
    <xf numFmtId="179" fontId="17" fillId="0" borderId="3" xfId="0" applyNumberFormat="1" applyFont="1" applyFill="1" applyBorder="1" applyAlignment="1">
      <alignment vertical="center" shrinkToFit="1"/>
    </xf>
    <xf numFmtId="179" fontId="17" fillId="0" borderId="27" xfId="0" applyNumberFormat="1" applyFont="1" applyFill="1" applyBorder="1" applyAlignment="1">
      <alignment vertical="center" shrinkToFit="1"/>
    </xf>
    <xf numFmtId="179" fontId="17" fillId="0" borderId="19" xfId="0" applyNumberFormat="1" applyFont="1" applyFill="1" applyBorder="1" applyAlignment="1">
      <alignment vertical="center" shrinkToFit="1"/>
    </xf>
    <xf numFmtId="179" fontId="17" fillId="0" borderId="29" xfId="0" applyNumberFormat="1" applyFont="1" applyFill="1" applyBorder="1" applyAlignment="1">
      <alignment vertical="center" shrinkToFit="1"/>
    </xf>
    <xf numFmtId="179" fontId="17" fillId="0" borderId="31" xfId="0" applyNumberFormat="1" applyFont="1" applyFill="1" applyBorder="1" applyAlignment="1">
      <alignment vertical="center" shrinkToFit="1"/>
    </xf>
    <xf numFmtId="179" fontId="17" fillId="0" borderId="35" xfId="0" applyNumberFormat="1" applyFont="1" applyFill="1" applyBorder="1" applyAlignment="1">
      <alignment vertical="center" shrinkToFit="1"/>
    </xf>
    <xf numFmtId="179" fontId="17" fillId="0" borderId="56" xfId="0" applyNumberFormat="1" applyFont="1" applyFill="1" applyBorder="1" applyAlignment="1">
      <alignment vertical="center" shrinkToFit="1"/>
    </xf>
    <xf numFmtId="179" fontId="17" fillId="0" borderId="20" xfId="0" applyNumberFormat="1" applyFont="1" applyFill="1" applyBorder="1" applyAlignment="1">
      <alignment vertical="center" shrinkToFit="1"/>
    </xf>
    <xf numFmtId="49" fontId="8" fillId="0" borderId="3" xfId="0" quotePrefix="1" applyNumberFormat="1" applyFont="1" applyBorder="1"/>
    <xf numFmtId="189" fontId="25" fillId="0" borderId="0" xfId="13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8" fillId="0" borderId="57" xfId="0" applyNumberFormat="1" applyFont="1" applyBorder="1" applyAlignment="1">
      <alignment horizontal="center" vertical="center" shrinkToFit="1"/>
    </xf>
    <xf numFmtId="0" fontId="8" fillId="0" borderId="58" xfId="0" applyNumberFormat="1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 shrinkToFit="1"/>
    </xf>
    <xf numFmtId="49" fontId="5" fillId="0" borderId="0" xfId="0" applyNumberFormat="1" applyFont="1" applyBorder="1" applyAlignment="1">
      <alignment horizontal="left" vertical="center"/>
    </xf>
    <xf numFmtId="183" fontId="8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Border="1" applyAlignment="1">
      <alignment horizontal="left" vertical="top" wrapText="1"/>
    </xf>
    <xf numFmtId="0" fontId="8" fillId="0" borderId="57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17" fillId="0" borderId="33" xfId="0" applyNumberFormat="1" applyFont="1" applyFill="1" applyBorder="1" applyAlignment="1">
      <alignment horizontal="center" vertical="center" shrinkToFit="1"/>
    </xf>
    <xf numFmtId="0" fontId="17" fillId="0" borderId="27" xfId="0" applyNumberFormat="1" applyFont="1" applyFill="1" applyBorder="1" applyAlignment="1">
      <alignment horizontal="center" vertical="center" shrinkToFit="1"/>
    </xf>
    <xf numFmtId="0" fontId="17" fillId="0" borderId="28" xfId="0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7" fillId="0" borderId="52" xfId="0" applyNumberFormat="1" applyFont="1" applyFill="1" applyBorder="1" applyAlignment="1">
      <alignment horizontal="center" vertical="center" shrinkToFit="1"/>
    </xf>
    <xf numFmtId="0" fontId="0" fillId="0" borderId="24" xfId="0" applyBorder="1"/>
    <xf numFmtId="0" fontId="0" fillId="0" borderId="59" xfId="0" applyBorder="1"/>
    <xf numFmtId="0" fontId="17" fillId="0" borderId="21" xfId="0" applyNumberFormat="1" applyFont="1" applyFill="1" applyBorder="1" applyAlignment="1">
      <alignment horizontal="center" vertical="center" shrinkToFit="1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7" fillId="0" borderId="30" xfId="0" applyFont="1" applyBorder="1" applyAlignment="1">
      <alignment horizontal="center" shrinkToFit="1"/>
    </xf>
    <xf numFmtId="0" fontId="17" fillId="0" borderId="33" xfId="0" applyFont="1" applyBorder="1" applyAlignment="1">
      <alignment horizontal="center" shrinkToFit="1"/>
    </xf>
    <xf numFmtId="0" fontId="17" fillId="0" borderId="3" xfId="0" applyNumberFormat="1" applyFont="1" applyBorder="1" applyAlignment="1">
      <alignment horizontal="center" shrinkToFit="1"/>
    </xf>
    <xf numFmtId="0" fontId="17" fillId="0" borderId="27" xfId="0" applyNumberFormat="1" applyFont="1" applyBorder="1" applyAlignment="1">
      <alignment horizont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 shrinkToFit="1"/>
    </xf>
    <xf numFmtId="176" fontId="18" fillId="0" borderId="26" xfId="14" applyNumberFormat="1" applyFont="1" applyFill="1" applyBorder="1" applyAlignment="1">
      <alignment horizontal="center"/>
    </xf>
    <xf numFmtId="176" fontId="18" fillId="0" borderId="0" xfId="14" applyNumberFormat="1" applyFont="1" applyFill="1" applyBorder="1" applyAlignment="1">
      <alignment horizontal="center"/>
    </xf>
    <xf numFmtId="181" fontId="17" fillId="0" borderId="57" xfId="0" applyNumberFormat="1" applyFont="1" applyFill="1" applyBorder="1" applyAlignment="1">
      <alignment horizontal="center" vertical="center" wrapText="1"/>
    </xf>
    <xf numFmtId="181" fontId="17" fillId="0" borderId="58" xfId="0" applyNumberFormat="1" applyFont="1" applyFill="1" applyBorder="1" applyAlignment="1">
      <alignment horizontal="center" vertical="center" wrapText="1"/>
    </xf>
    <xf numFmtId="187" fontId="17" fillId="0" borderId="6" xfId="0" applyNumberFormat="1" applyFont="1" applyFill="1" applyBorder="1" applyAlignment="1">
      <alignment horizontal="center" vertical="center" wrapText="1"/>
    </xf>
    <xf numFmtId="187" fontId="17" fillId="0" borderId="8" xfId="0" applyNumberFormat="1" applyFont="1" applyFill="1" applyBorder="1" applyAlignment="1">
      <alignment horizontal="center" vertical="center" wrapText="1"/>
    </xf>
    <xf numFmtId="187" fontId="17" fillId="0" borderId="57" xfId="0" applyNumberFormat="1" applyFont="1" applyFill="1" applyBorder="1" applyAlignment="1">
      <alignment horizontal="center" vertical="center" wrapText="1"/>
    </xf>
    <xf numFmtId="187" fontId="17" fillId="0" borderId="58" xfId="0" applyNumberFormat="1" applyFont="1" applyFill="1" applyBorder="1" applyAlignment="1">
      <alignment horizontal="center" vertical="center" wrapText="1"/>
    </xf>
    <xf numFmtId="187" fontId="17" fillId="0" borderId="68" xfId="0" applyNumberFormat="1" applyFont="1" applyFill="1" applyBorder="1" applyAlignment="1">
      <alignment horizontal="center" vertical="center" wrapText="1"/>
    </xf>
    <xf numFmtId="187" fontId="17" fillId="0" borderId="69" xfId="0" applyNumberFormat="1" applyFont="1" applyFill="1" applyBorder="1" applyAlignment="1">
      <alignment horizontal="center" vertical="center" wrapText="1"/>
    </xf>
    <xf numFmtId="187" fontId="17" fillId="0" borderId="23" xfId="0" applyNumberFormat="1" applyFont="1" applyFill="1" applyBorder="1" applyAlignment="1">
      <alignment horizontal="center" vertical="center" wrapText="1"/>
    </xf>
    <xf numFmtId="181" fontId="17" fillId="0" borderId="70" xfId="0" applyNumberFormat="1" applyFont="1" applyFill="1" applyBorder="1" applyAlignment="1">
      <alignment horizontal="center" vertical="center" wrapText="1"/>
    </xf>
    <xf numFmtId="181" fontId="17" fillId="0" borderId="66" xfId="0" applyNumberFormat="1" applyFont="1" applyFill="1" applyBorder="1" applyAlignment="1">
      <alignment horizontal="center" vertical="center" shrinkToFit="1"/>
    </xf>
    <xf numFmtId="181" fontId="17" fillId="0" borderId="70" xfId="0" applyNumberFormat="1" applyFont="1" applyFill="1" applyBorder="1" applyAlignment="1">
      <alignment horizontal="center" vertical="center" shrinkToFit="1"/>
    </xf>
    <xf numFmtId="0" fontId="17" fillId="0" borderId="66" xfId="0" applyNumberFormat="1" applyFont="1" applyFill="1" applyBorder="1" applyAlignment="1">
      <alignment horizontal="center" vertical="center" shrinkToFit="1"/>
    </xf>
    <xf numFmtId="0" fontId="17" fillId="0" borderId="67" xfId="0" applyNumberFormat="1" applyFont="1" applyFill="1" applyBorder="1" applyAlignment="1">
      <alignment horizontal="center" vertical="center" shrinkToFit="1"/>
    </xf>
    <xf numFmtId="0" fontId="17" fillId="0" borderId="70" xfId="0" applyNumberFormat="1" applyFont="1" applyFill="1" applyBorder="1" applyAlignment="1">
      <alignment horizontal="center" vertical="center" shrinkToFit="1"/>
    </xf>
    <xf numFmtId="181" fontId="17" fillId="0" borderId="66" xfId="0" applyNumberFormat="1" applyFont="1" applyFill="1" applyBorder="1" applyAlignment="1">
      <alignment horizontal="center" vertical="center" wrapText="1"/>
    </xf>
    <xf numFmtId="187" fontId="17" fillId="0" borderId="30" xfId="0" applyNumberFormat="1" applyFont="1" applyFill="1" applyBorder="1" applyAlignment="1">
      <alignment horizontal="center" vertical="center" shrinkToFit="1"/>
    </xf>
    <xf numFmtId="187" fontId="17" fillId="0" borderId="31" xfId="0" applyNumberFormat="1" applyFont="1" applyFill="1" applyBorder="1" applyAlignment="1">
      <alignment horizontal="center" vertical="center" shrinkToFit="1"/>
    </xf>
    <xf numFmtId="0" fontId="17" fillId="0" borderId="60" xfId="0" applyNumberFormat="1" applyFont="1" applyFill="1" applyBorder="1" applyAlignment="1">
      <alignment horizontal="center" vertical="center" shrinkToFit="1"/>
    </xf>
    <xf numFmtId="0" fontId="17" fillId="0" borderId="61" xfId="0" applyNumberFormat="1" applyFont="1" applyFill="1" applyBorder="1" applyAlignment="1">
      <alignment horizontal="center" vertical="center" shrinkToFit="1"/>
    </xf>
    <xf numFmtId="0" fontId="17" fillId="0" borderId="62" xfId="0" applyNumberFormat="1" applyFont="1" applyFill="1" applyBorder="1" applyAlignment="1">
      <alignment horizontal="center" vertical="center" shrinkToFit="1"/>
    </xf>
    <xf numFmtId="0" fontId="17" fillId="0" borderId="63" xfId="0" applyNumberFormat="1" applyFont="1" applyFill="1" applyBorder="1" applyAlignment="1">
      <alignment horizontal="center" vertical="center" shrinkToFit="1"/>
    </xf>
    <xf numFmtId="0" fontId="17" fillId="0" borderId="64" xfId="0" applyNumberFormat="1" applyFont="1" applyFill="1" applyBorder="1" applyAlignment="1">
      <alignment horizontal="center" vertical="center" shrinkToFit="1"/>
    </xf>
    <xf numFmtId="0" fontId="17" fillId="0" borderId="65" xfId="0" applyNumberFormat="1" applyFont="1" applyFill="1" applyBorder="1" applyAlignment="1">
      <alignment horizontal="center" vertical="center" shrinkToFit="1"/>
    </xf>
    <xf numFmtId="187" fontId="17" fillId="0" borderId="66" xfId="0" applyNumberFormat="1" applyFont="1" applyFill="1" applyBorder="1" applyAlignment="1">
      <alignment horizontal="center" vertical="center" wrapText="1"/>
    </xf>
    <xf numFmtId="187" fontId="17" fillId="0" borderId="67" xfId="0" applyNumberFormat="1" applyFont="1" applyFill="1" applyBorder="1" applyAlignment="1">
      <alignment horizontal="center" vertical="center" wrapText="1"/>
    </xf>
    <xf numFmtId="0" fontId="13" fillId="0" borderId="25" xfId="13" applyBorder="1" applyAlignment="1">
      <alignment horizontal="center" vertical="center"/>
    </xf>
    <xf numFmtId="0" fontId="13" fillId="0" borderId="43" xfId="13" applyBorder="1" applyAlignment="1">
      <alignment horizontal="center" vertical="center"/>
    </xf>
    <xf numFmtId="0" fontId="13" fillId="0" borderId="45" xfId="13" applyBorder="1" applyAlignment="1">
      <alignment horizontal="center" vertical="center" wrapText="1"/>
    </xf>
    <xf numFmtId="0" fontId="13" fillId="0" borderId="73" xfId="13" applyBorder="1" applyAlignment="1">
      <alignment horizontal="center" vertical="center" wrapText="1"/>
    </xf>
    <xf numFmtId="0" fontId="21" fillId="0" borderId="71" xfId="13" applyFont="1" applyBorder="1">
      <alignment vertical="center"/>
    </xf>
    <xf numFmtId="0" fontId="21" fillId="0" borderId="48" xfId="13" applyFont="1" applyBorder="1">
      <alignment vertical="center"/>
    </xf>
    <xf numFmtId="0" fontId="21" fillId="0" borderId="72" xfId="13" applyFont="1" applyBorder="1">
      <alignment vertical="center"/>
    </xf>
    <xf numFmtId="0" fontId="21" fillId="0" borderId="54" xfId="13" applyFont="1" applyBorder="1">
      <alignment vertical="center"/>
    </xf>
    <xf numFmtId="0" fontId="21" fillId="0" borderId="48" xfId="13" applyFont="1" applyBorder="1" applyAlignment="1">
      <alignment vertical="center" wrapText="1"/>
    </xf>
    <xf numFmtId="0" fontId="21" fillId="0" borderId="54" xfId="13" applyFont="1" applyBorder="1" applyAlignment="1">
      <alignment vertical="center" wrapText="1"/>
    </xf>
    <xf numFmtId="0" fontId="25" fillId="0" borderId="54" xfId="13" applyFont="1" applyBorder="1" applyAlignment="1">
      <alignment horizontal="center" vertical="center"/>
    </xf>
    <xf numFmtId="0" fontId="13" fillId="0" borderId="28" xfId="13" applyBorder="1" applyAlignment="1">
      <alignment horizontal="center" vertical="center" wrapText="1"/>
    </xf>
    <xf numFmtId="0" fontId="13" fillId="0" borderId="30" xfId="13" applyBorder="1" applyAlignment="1">
      <alignment horizontal="center" vertical="center"/>
    </xf>
    <xf numFmtId="0" fontId="13" fillId="0" borderId="33" xfId="13" applyBorder="1" applyAlignment="1">
      <alignment horizontal="center" vertical="center"/>
    </xf>
    <xf numFmtId="0" fontId="13" fillId="0" borderId="53" xfId="13" applyBorder="1" applyAlignment="1">
      <alignment horizontal="center" vertical="center" wrapText="1"/>
    </xf>
    <xf numFmtId="0" fontId="13" fillId="0" borderId="25" xfId="13" applyBorder="1" applyAlignment="1">
      <alignment horizontal="center" vertical="center" wrapText="1"/>
    </xf>
    <xf numFmtId="0" fontId="13" fillId="0" borderId="43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/>
    </xf>
    <xf numFmtId="0" fontId="13" fillId="0" borderId="3" xfId="13" applyBorder="1" applyAlignment="1">
      <alignment horizontal="center" vertical="center"/>
    </xf>
    <xf numFmtId="0" fontId="13" fillId="0" borderId="27" xfId="13" applyBorder="1" applyAlignment="1">
      <alignment horizontal="center" vertical="center"/>
    </xf>
    <xf numFmtId="0" fontId="13" fillId="0" borderId="38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29" xfId="13" applyBorder="1" applyAlignment="1">
      <alignment horizontal="center" vertical="center"/>
    </xf>
    <xf numFmtId="0" fontId="21" fillId="0" borderId="0" xfId="13" applyFont="1" applyBorder="1" applyAlignment="1">
      <alignment vertical="center" wrapText="1"/>
    </xf>
    <xf numFmtId="0" fontId="21" fillId="0" borderId="26" xfId="13" applyFont="1" applyBorder="1">
      <alignment vertical="center"/>
    </xf>
    <xf numFmtId="0" fontId="21" fillId="0" borderId="0" xfId="13" applyFont="1" applyBorder="1">
      <alignment vertical="center"/>
    </xf>
    <xf numFmtId="0" fontId="13" fillId="0" borderId="71" xfId="13" applyBorder="1" applyAlignment="1">
      <alignment horizontal="center" vertical="center"/>
    </xf>
    <xf numFmtId="0" fontId="13" fillId="0" borderId="26" xfId="13" applyBorder="1" applyAlignment="1">
      <alignment horizontal="center" vertical="center"/>
    </xf>
    <xf numFmtId="0" fontId="13" fillId="0" borderId="72" xfId="13" applyBorder="1" applyAlignment="1">
      <alignment horizontal="center" vertical="center"/>
    </xf>
  </cellXfs>
  <cellStyles count="16">
    <cellStyle name="standard" xfId="1" xr:uid="{00000000-0005-0000-0000-000000000000}"/>
    <cellStyle name="その他" xfId="2" xr:uid="{00000000-0005-0000-0000-000001000000}"/>
    <cellStyle name="ヘッダー" xfId="3" xr:uid="{00000000-0005-0000-0000-000002000000}"/>
    <cellStyle name="金額" xfId="4" xr:uid="{00000000-0005-0000-0000-000003000000}"/>
    <cellStyle name="罫線" xfId="5" xr:uid="{00000000-0005-0000-0000-000004000000}"/>
    <cellStyle name="警察署" xfId="6" xr:uid="{00000000-0005-0000-0000-000005000000}"/>
    <cellStyle name="桁区切り" xfId="7" builtinId="6"/>
    <cellStyle name="合計" xfId="8" xr:uid="{00000000-0005-0000-0000-000007000000}"/>
    <cellStyle name="場所" xfId="9" xr:uid="{00000000-0005-0000-0000-000008000000}"/>
    <cellStyle name="撤去" xfId="10" xr:uid="{00000000-0005-0000-0000-000009000000}"/>
    <cellStyle name="日付" xfId="11" xr:uid="{00000000-0005-0000-0000-00000A000000}"/>
    <cellStyle name="標準" xfId="0" builtinId="0"/>
    <cellStyle name="標準 2" xfId="12" xr:uid="{00000000-0005-0000-0000-00000C000000}"/>
    <cellStyle name="標準 3" xfId="13" xr:uid="{00000000-0005-0000-0000-00000D000000}"/>
    <cellStyle name="標準_１３年度単価の改正２" xfId="14" xr:uid="{00000000-0005-0000-0000-00000E000000}"/>
    <cellStyle name="未定義" xfId="15" xr:uid="{00000000-0005-0000-0000-00000F000000}"/>
  </cellStyles>
  <dxfs count="11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139682</xdr:colOff>
      <xdr:row>2</xdr:row>
      <xdr:rowOff>274588</xdr:rowOff>
    </xdr:from>
    <xdr:to>
      <xdr:col>0</xdr:col>
      <xdr:colOff>498033</xdr:colOff>
      <xdr:row>2</xdr:row>
      <xdr:rowOff>274589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2B110DF-1FB4-4B79-A168-4CD2A78B133B}"/>
            </a:ext>
          </a:extLst>
        </xdr:cNvPr>
        <xdr:cNvCxnSpPr/>
      </xdr:nvCxnSpPr>
      <xdr:spPr>
        <a:xfrm>
          <a:off x="194927" y="734900"/>
          <a:ext cx="485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170404</xdr:colOff>
      <xdr:row>2</xdr:row>
      <xdr:rowOff>275795</xdr:rowOff>
    </xdr:from>
    <xdr:to>
      <xdr:col>1</xdr:col>
      <xdr:colOff>415731</xdr:colOff>
      <xdr:row>2</xdr:row>
      <xdr:rowOff>275795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2E7A76C-F19E-477B-9233-2E7B84E33157}"/>
            </a:ext>
          </a:extLst>
        </xdr:cNvPr>
        <xdr:cNvCxnSpPr/>
      </xdr:nvCxnSpPr>
      <xdr:spPr>
        <a:xfrm>
          <a:off x="1120597" y="736107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1352550</xdr:colOff>
      <xdr:row>4</xdr:row>
      <xdr:rowOff>24765</xdr:rowOff>
    </xdr:from>
    <xdr:ext cx="53091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568462C-07A5-439C-8801-C40F8461AD7A}"/>
            </a:ext>
          </a:extLst>
        </xdr:cNvPr>
        <xdr:cNvSpPr txBox="1"/>
      </xdr:nvSpPr>
      <xdr:spPr>
        <a:xfrm>
          <a:off x="1352550" y="853440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警察署</a:t>
          </a:r>
        </a:p>
      </xdr:txBody>
    </xdr:sp>
    <xdr:clientData/>
  </xdr:oneCellAnchor>
  <xdr:oneCellAnchor>
    <xdr:from>
      <xdr:col>0</xdr:col>
      <xdr:colOff>97155</xdr:colOff>
      <xdr:row>4</xdr:row>
      <xdr:rowOff>95250</xdr:rowOff>
    </xdr:from>
    <xdr:ext cx="415498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277EB82-6C25-47DA-8494-4C96EC55F64B}"/>
            </a:ext>
          </a:extLst>
        </xdr:cNvPr>
        <xdr:cNvSpPr txBox="1"/>
      </xdr:nvSpPr>
      <xdr:spPr>
        <a:xfrm>
          <a:off x="97155" y="923925"/>
          <a:ext cx="41549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区分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showZeros="0" view="pageBreakPreview" topLeftCell="A58" zoomScaleNormal="55" zoomScaleSheetLayoutView="100" workbookViewId="0">
      <selection activeCell="A58" sqref="A58:H58"/>
    </sheetView>
  </sheetViews>
  <sheetFormatPr defaultColWidth="9" defaultRowHeight="13.2"/>
  <cols>
    <col min="1" max="1" width="11.109375" style="1" customWidth="1"/>
    <col min="2" max="2" width="12" style="1" customWidth="1"/>
    <col min="3" max="6" width="11.109375" style="1" customWidth="1"/>
    <col min="7" max="7" width="8.21875" style="1" customWidth="1"/>
    <col min="8" max="8" width="6.88671875" style="1" customWidth="1"/>
    <col min="9" max="9" width="9" style="1"/>
    <col min="10" max="10" width="32.88671875" style="1" customWidth="1"/>
    <col min="11" max="11" width="10.88671875" style="1" customWidth="1"/>
    <col min="12" max="16384" width="9" style="1"/>
  </cols>
  <sheetData>
    <row r="1" spans="1:15" ht="16.2">
      <c r="A1" s="37"/>
      <c r="G1" s="169"/>
      <c r="H1" s="166" t="str">
        <f>IF(工事番号="","№ 　　　        ","№ " &amp; 工事番号)</f>
        <v>№ 8-32</v>
      </c>
      <c r="J1" s="2" t="s">
        <v>15</v>
      </c>
      <c r="K1" s="215" t="s">
        <v>148</v>
      </c>
    </row>
    <row r="2" spans="1:15">
      <c r="A2" s="14" t="s">
        <v>19</v>
      </c>
      <c r="B2" s="14" t="s">
        <v>34</v>
      </c>
      <c r="C2" s="14" t="s">
        <v>20</v>
      </c>
      <c r="D2" s="14" t="s">
        <v>21</v>
      </c>
      <c r="E2" s="14" t="s">
        <v>22</v>
      </c>
      <c r="F2" s="14" t="s">
        <v>23</v>
      </c>
      <c r="G2" s="222" t="str">
        <f>年月</f>
        <v>令和 8 年 9 月</v>
      </c>
      <c r="H2" s="223"/>
      <c r="J2" s="2" t="s">
        <v>16</v>
      </c>
      <c r="K2" s="134" t="s">
        <v>149</v>
      </c>
    </row>
    <row r="3" spans="1:15" ht="54" customHeight="1">
      <c r="A3" s="2"/>
      <c r="B3" s="2"/>
      <c r="C3" s="2"/>
      <c r="D3" s="2"/>
      <c r="E3" s="2"/>
      <c r="F3" s="2"/>
      <c r="G3" s="224" t="s">
        <v>146</v>
      </c>
      <c r="H3" s="225"/>
    </row>
    <row r="4" spans="1:15">
      <c r="A4" s="3"/>
      <c r="B4" s="4"/>
      <c r="C4" s="4"/>
      <c r="D4" s="4"/>
      <c r="E4" s="4"/>
      <c r="F4" s="4"/>
      <c r="G4" s="4"/>
      <c r="H4" s="5"/>
      <c r="K4" s="168"/>
    </row>
    <row r="5" spans="1:15">
      <c r="A5" s="6"/>
      <c r="B5" s="7"/>
      <c r="C5" s="7"/>
      <c r="D5" s="7"/>
      <c r="E5" s="7"/>
      <c r="F5" s="7"/>
      <c r="G5" s="7"/>
      <c r="H5" s="8"/>
      <c r="J5" s="4"/>
      <c r="K5" s="4"/>
      <c r="L5" s="4"/>
      <c r="M5" s="4"/>
      <c r="N5" s="4"/>
      <c r="O5" s="4"/>
    </row>
    <row r="6" spans="1:15">
      <c r="A6" s="6"/>
      <c r="B6" s="7"/>
      <c r="C6" s="7"/>
      <c r="D6" s="7"/>
      <c r="E6" s="7"/>
      <c r="F6" s="7"/>
      <c r="G6" s="7"/>
      <c r="H6" s="8"/>
      <c r="J6" s="4"/>
      <c r="K6" s="4"/>
      <c r="L6" s="4"/>
      <c r="M6" s="4"/>
      <c r="N6" s="4"/>
      <c r="O6" s="4"/>
    </row>
    <row r="7" spans="1:15">
      <c r="A7" s="6"/>
      <c r="B7" s="7"/>
      <c r="C7" s="7"/>
      <c r="D7" s="7"/>
      <c r="E7" s="7"/>
      <c r="F7" s="7"/>
      <c r="G7" s="7"/>
      <c r="H7" s="8"/>
      <c r="J7" s="4"/>
      <c r="K7" s="4"/>
      <c r="L7" s="4"/>
      <c r="M7" s="4"/>
      <c r="N7" s="4"/>
      <c r="O7" s="4"/>
    </row>
    <row r="8" spans="1:15">
      <c r="A8" s="6"/>
      <c r="B8" s="7"/>
      <c r="C8" s="7"/>
      <c r="D8" s="7"/>
      <c r="E8" s="7"/>
      <c r="F8" s="7"/>
      <c r="G8" s="7"/>
      <c r="H8" s="8"/>
      <c r="J8" s="4"/>
      <c r="K8" s="4"/>
      <c r="L8" s="4"/>
      <c r="M8" s="4"/>
      <c r="N8" s="4"/>
      <c r="O8" s="4"/>
    </row>
    <row r="9" spans="1:15">
      <c r="A9" s="6"/>
      <c r="B9" s="7"/>
      <c r="C9" s="7"/>
      <c r="D9" s="7"/>
      <c r="E9" s="7"/>
      <c r="F9" s="7"/>
      <c r="G9" s="7"/>
      <c r="H9" s="8"/>
    </row>
    <row r="10" spans="1:15">
      <c r="A10" s="6"/>
      <c r="B10" s="7"/>
      <c r="C10" s="7"/>
      <c r="D10" s="7"/>
      <c r="E10" s="7"/>
      <c r="F10" s="7"/>
      <c r="G10" s="7"/>
      <c r="H10" s="8"/>
    </row>
    <row r="11" spans="1:15" ht="13.5" customHeight="1">
      <c r="A11" s="6"/>
      <c r="B11" s="7"/>
      <c r="C11" s="7"/>
      <c r="D11" s="7"/>
      <c r="E11" s="7"/>
      <c r="F11" s="7"/>
      <c r="G11" s="7"/>
      <c r="H11" s="8"/>
    </row>
    <row r="12" spans="1:15" ht="13.5" customHeight="1">
      <c r="A12" s="229" t="s">
        <v>5</v>
      </c>
      <c r="B12" s="230"/>
      <c r="C12" s="230"/>
      <c r="D12" s="230"/>
      <c r="E12" s="230"/>
      <c r="F12" s="230"/>
      <c r="G12" s="230"/>
      <c r="H12" s="231"/>
    </row>
    <row r="13" spans="1:15" ht="13.5" customHeight="1">
      <c r="A13" s="229"/>
      <c r="B13" s="230"/>
      <c r="C13" s="230"/>
      <c r="D13" s="230"/>
      <c r="E13" s="230"/>
      <c r="F13" s="230"/>
      <c r="G13" s="230"/>
      <c r="H13" s="231"/>
    </row>
    <row r="14" spans="1:15">
      <c r="A14" s="6"/>
      <c r="B14" s="7"/>
      <c r="C14" s="7"/>
      <c r="D14" s="7"/>
      <c r="E14" s="7"/>
      <c r="F14" s="7"/>
      <c r="G14" s="7"/>
      <c r="H14" s="8"/>
    </row>
    <row r="15" spans="1:15">
      <c r="A15" s="6"/>
      <c r="B15" s="7"/>
      <c r="C15" s="7"/>
      <c r="D15" s="7"/>
      <c r="E15" s="7"/>
      <c r="F15" s="7"/>
      <c r="G15" s="7"/>
      <c r="H15" s="8"/>
    </row>
    <row r="16" spans="1:15">
      <c r="A16" s="6"/>
      <c r="B16" s="7"/>
      <c r="C16" s="7"/>
      <c r="D16" s="7"/>
      <c r="E16" s="7"/>
      <c r="F16" s="7"/>
      <c r="G16" s="7"/>
      <c r="H16" s="8"/>
    </row>
    <row r="17" spans="1:11">
      <c r="A17" s="6"/>
      <c r="B17" s="7"/>
      <c r="C17" s="7"/>
      <c r="D17" s="7"/>
      <c r="E17" s="7"/>
      <c r="F17" s="7"/>
      <c r="G17" s="7"/>
      <c r="H17" s="8"/>
    </row>
    <row r="18" spans="1:11">
      <c r="A18" s="6"/>
      <c r="B18" s="7"/>
      <c r="C18" s="7"/>
      <c r="D18" s="7"/>
      <c r="E18" s="7"/>
      <c r="F18" s="7"/>
      <c r="G18" s="7"/>
      <c r="H18" s="8"/>
    </row>
    <row r="19" spans="1:11">
      <c r="A19" s="6"/>
      <c r="B19" s="7"/>
      <c r="C19" s="7"/>
      <c r="D19" s="7"/>
      <c r="E19" s="7"/>
      <c r="F19" s="7"/>
      <c r="G19" s="7"/>
      <c r="H19" s="8"/>
    </row>
    <row r="20" spans="1:11">
      <c r="A20" s="6"/>
      <c r="B20" s="7"/>
      <c r="C20" s="7"/>
      <c r="D20" s="7"/>
      <c r="E20" s="7"/>
      <c r="F20" s="7"/>
      <c r="G20" s="7"/>
      <c r="H20" s="8"/>
    </row>
    <row r="21" spans="1:11">
      <c r="A21" s="6"/>
      <c r="B21" s="7"/>
      <c r="C21" s="7"/>
      <c r="D21" s="7"/>
      <c r="E21" s="7"/>
      <c r="F21" s="7"/>
      <c r="G21" s="7"/>
      <c r="H21" s="8"/>
    </row>
    <row r="22" spans="1:11" ht="17.25" customHeight="1">
      <c r="A22" s="217" t="s">
        <v>6</v>
      </c>
      <c r="B22" s="218"/>
      <c r="C22" s="226" t="s">
        <v>643</v>
      </c>
      <c r="D22" s="226"/>
      <c r="E22" s="226"/>
      <c r="F22" s="226"/>
      <c r="G22" s="226"/>
      <c r="H22" s="8"/>
    </row>
    <row r="23" spans="1:11" ht="17.25" customHeight="1">
      <c r="A23" s="6"/>
      <c r="B23" s="7"/>
      <c r="C23" s="226"/>
      <c r="D23" s="226"/>
      <c r="E23" s="226"/>
      <c r="F23" s="226"/>
      <c r="G23" s="226"/>
      <c r="H23" s="27"/>
      <c r="I23" s="9"/>
    </row>
    <row r="24" spans="1:11" ht="13.5" customHeight="1">
      <c r="A24" s="6"/>
      <c r="B24" s="7"/>
      <c r="C24" s="226"/>
      <c r="D24" s="226"/>
      <c r="E24" s="226"/>
      <c r="F24" s="226"/>
      <c r="G24" s="226"/>
      <c r="H24" s="8"/>
    </row>
    <row r="25" spans="1:11" ht="3.75" customHeight="1">
      <c r="A25" s="6"/>
      <c r="B25" s="7"/>
      <c r="C25" s="226"/>
      <c r="D25" s="226"/>
      <c r="E25" s="226"/>
      <c r="F25" s="226"/>
      <c r="G25" s="226"/>
      <c r="H25" s="8"/>
    </row>
    <row r="26" spans="1:11" ht="9.75" customHeight="1">
      <c r="A26" s="6"/>
      <c r="B26" s="7"/>
      <c r="C26" s="159"/>
      <c r="D26" s="159"/>
      <c r="E26" s="159"/>
      <c r="F26" s="159"/>
      <c r="G26" s="159"/>
      <c r="H26" s="8"/>
    </row>
    <row r="27" spans="1:11">
      <c r="A27" s="6"/>
      <c r="B27" s="7"/>
      <c r="C27" s="7"/>
      <c r="D27" s="7"/>
      <c r="E27" s="7"/>
      <c r="F27" s="7"/>
      <c r="G27" s="7"/>
      <c r="H27" s="8"/>
    </row>
    <row r="28" spans="1:11" ht="16.2">
      <c r="A28" s="217" t="s">
        <v>7</v>
      </c>
      <c r="B28" s="218"/>
      <c r="C28" s="244" t="s">
        <v>150</v>
      </c>
      <c r="D28" s="244"/>
      <c r="E28" s="244"/>
      <c r="F28" s="244"/>
      <c r="G28" s="244"/>
      <c r="H28" s="8"/>
    </row>
    <row r="29" spans="1:11" ht="16.2">
      <c r="A29" s="35"/>
      <c r="B29" s="36"/>
      <c r="C29" s="244"/>
      <c r="D29" s="244"/>
      <c r="E29" s="244"/>
      <c r="F29" s="244"/>
      <c r="G29" s="244"/>
      <c r="H29" s="8"/>
    </row>
    <row r="30" spans="1:11" ht="16.2">
      <c r="A30" s="6"/>
      <c r="B30" s="7"/>
      <c r="C30" s="7"/>
      <c r="D30" s="7"/>
      <c r="E30" s="7"/>
      <c r="F30" s="33"/>
      <c r="G30" s="33" t="str">
        <f ca="1">IF(OR(工事場所箇所数=0,工事場所箇所数=1),"","ほか " &amp; 工事場所箇所数 -1 &amp;" か所")</f>
        <v>ほか 146 か所</v>
      </c>
      <c r="H30" s="29"/>
      <c r="I30" s="3"/>
      <c r="J30" s="2" t="s">
        <v>25</v>
      </c>
      <c r="K30" s="133">
        <f ca="1">SUM(K31:K59)</f>
        <v>147</v>
      </c>
    </row>
    <row r="31" spans="1:11">
      <c r="A31" s="6"/>
      <c r="B31" s="7"/>
      <c r="C31" s="7"/>
      <c r="D31" s="7"/>
      <c r="E31" s="7"/>
      <c r="F31" s="7"/>
      <c r="G31" s="7"/>
      <c r="H31" s="8"/>
      <c r="J31" s="2" t="s">
        <v>111</v>
      </c>
      <c r="K31" s="2">
        <f ca="1">IF(ISERROR(INDIRECT(J31)),0,INDIRECT(J31))</f>
        <v>0</v>
      </c>
    </row>
    <row r="32" spans="1:11">
      <c r="A32" s="6"/>
      <c r="B32" s="7"/>
      <c r="C32" s="7"/>
      <c r="D32" s="7"/>
      <c r="E32" s="7"/>
      <c r="F32" s="7"/>
      <c r="G32" s="7"/>
      <c r="H32" s="8"/>
      <c r="J32" s="2" t="s">
        <v>112</v>
      </c>
      <c r="K32" s="2">
        <f t="shared" ref="K32:K57" ca="1" si="0">IF(ISERROR(INDIRECT(J32)),0,INDIRECT(J32))</f>
        <v>0</v>
      </c>
    </row>
    <row r="33" spans="1:11" ht="17.25" customHeight="1">
      <c r="A33" s="217" t="s">
        <v>12</v>
      </c>
      <c r="B33" s="218"/>
      <c r="C33" s="244" t="s">
        <v>151</v>
      </c>
      <c r="D33" s="244"/>
      <c r="E33" s="244"/>
      <c r="F33" s="244"/>
      <c r="G33" s="244"/>
      <c r="H33" s="161"/>
      <c r="J33" s="2" t="s">
        <v>113</v>
      </c>
      <c r="K33" s="2">
        <f t="shared" ca="1" si="0"/>
        <v>0</v>
      </c>
    </row>
    <row r="34" spans="1:11" ht="18.75" customHeight="1">
      <c r="A34" s="6"/>
      <c r="B34" s="7"/>
      <c r="C34" s="244"/>
      <c r="D34" s="244"/>
      <c r="E34" s="244"/>
      <c r="F34" s="244"/>
      <c r="G34" s="244"/>
      <c r="H34" s="161"/>
      <c r="J34" s="2" t="s">
        <v>114</v>
      </c>
      <c r="K34" s="2">
        <f t="shared" ca="1" si="0"/>
        <v>0</v>
      </c>
    </row>
    <row r="35" spans="1:11" ht="13.5" customHeight="1">
      <c r="A35" s="6"/>
      <c r="B35" s="7"/>
      <c r="C35" s="158"/>
      <c r="D35" s="158"/>
      <c r="E35" s="158"/>
      <c r="F35" s="158"/>
      <c r="G35" s="158"/>
      <c r="H35" s="161"/>
      <c r="J35" s="2" t="s">
        <v>115</v>
      </c>
      <c r="K35" s="2">
        <f t="shared" ca="1" si="0"/>
        <v>0</v>
      </c>
    </row>
    <row r="36" spans="1:11">
      <c r="A36" s="6"/>
      <c r="B36" s="7"/>
      <c r="C36" s="7"/>
      <c r="D36" s="7"/>
      <c r="E36" s="7"/>
      <c r="F36" s="7"/>
      <c r="G36" s="7"/>
      <c r="H36" s="8"/>
      <c r="J36" s="2" t="s">
        <v>116</v>
      </c>
      <c r="K36" s="2">
        <f t="shared" ca="1" si="0"/>
        <v>0</v>
      </c>
    </row>
    <row r="37" spans="1:11" ht="16.2">
      <c r="A37" s="217" t="s">
        <v>147</v>
      </c>
      <c r="B37" s="218"/>
      <c r="C37" s="227" t="s">
        <v>152</v>
      </c>
      <c r="D37" s="227"/>
      <c r="E37" s="227"/>
      <c r="F37" s="227"/>
      <c r="G37" s="157"/>
      <c r="H37" s="8"/>
      <c r="J37" s="2" t="s">
        <v>117</v>
      </c>
      <c r="K37" s="2">
        <f t="shared" ca="1" si="0"/>
        <v>0</v>
      </c>
    </row>
    <row r="38" spans="1:11">
      <c r="A38" s="6"/>
      <c r="B38" s="7"/>
      <c r="C38" s="7"/>
      <c r="D38" s="7"/>
      <c r="E38" s="7"/>
      <c r="F38" s="7"/>
      <c r="G38" s="7"/>
      <c r="H38" s="8"/>
      <c r="J38" s="2" t="s">
        <v>118</v>
      </c>
      <c r="K38" s="2">
        <f t="shared" ca="1" si="0"/>
        <v>0</v>
      </c>
    </row>
    <row r="39" spans="1:11">
      <c r="A39" s="6"/>
      <c r="B39" s="7"/>
      <c r="C39" s="7"/>
      <c r="D39" s="7"/>
      <c r="E39" s="7"/>
      <c r="F39" s="7"/>
      <c r="G39" s="7"/>
      <c r="H39" s="8"/>
      <c r="J39" s="2" t="s">
        <v>138</v>
      </c>
      <c r="K39" s="2">
        <f t="shared" ca="1" si="0"/>
        <v>0</v>
      </c>
    </row>
    <row r="40" spans="1:11" ht="16.2">
      <c r="A40" s="217" t="s">
        <v>13</v>
      </c>
      <c r="B40" s="218"/>
      <c r="C40" s="227" t="s">
        <v>153</v>
      </c>
      <c r="D40" s="227"/>
      <c r="E40" s="227"/>
      <c r="F40" s="227"/>
      <c r="G40" s="157"/>
      <c r="H40" s="8"/>
      <c r="J40" s="2" t="s">
        <v>119</v>
      </c>
      <c r="K40" s="2">
        <f t="shared" ca="1" si="0"/>
        <v>0</v>
      </c>
    </row>
    <row r="41" spans="1:11">
      <c r="A41" s="6"/>
      <c r="B41" s="7"/>
      <c r="C41" s="7"/>
      <c r="D41" s="7"/>
      <c r="E41" s="7"/>
      <c r="F41" s="7"/>
      <c r="G41" s="7"/>
      <c r="H41" s="8"/>
      <c r="J41" s="2" t="s">
        <v>120</v>
      </c>
      <c r="K41" s="2">
        <f t="shared" ca="1" si="0"/>
        <v>0</v>
      </c>
    </row>
    <row r="42" spans="1:11" ht="13.5" customHeight="1">
      <c r="A42" s="6"/>
      <c r="B42" s="7"/>
      <c r="C42" s="7"/>
      <c r="D42" s="7"/>
      <c r="E42" s="7"/>
      <c r="F42" s="7"/>
      <c r="G42" s="7"/>
      <c r="H42" s="8"/>
      <c r="J42" s="2" t="s">
        <v>121</v>
      </c>
      <c r="K42" s="2">
        <f t="shared" ca="1" si="0"/>
        <v>0</v>
      </c>
    </row>
    <row r="43" spans="1:11" ht="7.5" customHeight="1">
      <c r="A43" s="6"/>
      <c r="B43" s="7"/>
      <c r="C43" s="7"/>
      <c r="D43" s="7"/>
      <c r="E43" s="7"/>
      <c r="F43" s="7"/>
      <c r="G43" s="7"/>
      <c r="H43" s="8"/>
      <c r="J43" s="2" t="s">
        <v>122</v>
      </c>
      <c r="K43" s="2">
        <f t="shared" ca="1" si="0"/>
        <v>0</v>
      </c>
    </row>
    <row r="44" spans="1:11">
      <c r="A44" s="6"/>
      <c r="B44" s="7"/>
      <c r="C44" s="7"/>
      <c r="D44" s="7"/>
      <c r="E44" s="7"/>
      <c r="F44" s="7"/>
      <c r="G44" s="7"/>
      <c r="H44" s="8"/>
      <c r="J44" s="2" t="s">
        <v>123</v>
      </c>
      <c r="K44" s="2">
        <f t="shared" ca="1" si="0"/>
        <v>0</v>
      </c>
    </row>
    <row r="45" spans="1:11">
      <c r="A45" s="6"/>
      <c r="B45" s="7"/>
      <c r="C45" s="7"/>
      <c r="D45" s="7"/>
      <c r="E45" s="7"/>
      <c r="F45" s="7"/>
      <c r="G45" s="7"/>
      <c r="H45" s="8"/>
      <c r="J45" s="2" t="s">
        <v>124</v>
      </c>
      <c r="K45" s="2">
        <f t="shared" ca="1" si="0"/>
        <v>0</v>
      </c>
    </row>
    <row r="46" spans="1:11" ht="13.5" customHeight="1">
      <c r="A46" s="232" t="s">
        <v>154</v>
      </c>
      <c r="B46" s="233"/>
      <c r="C46" s="233"/>
      <c r="D46" s="233"/>
      <c r="E46" s="233"/>
      <c r="F46" s="233"/>
      <c r="G46" s="233"/>
      <c r="H46" s="234"/>
      <c r="J46" s="2" t="s">
        <v>125</v>
      </c>
      <c r="K46" s="2">
        <f t="shared" ca="1" si="0"/>
        <v>0</v>
      </c>
    </row>
    <row r="47" spans="1:11" ht="13.5" customHeight="1">
      <c r="A47" s="232"/>
      <c r="B47" s="233"/>
      <c r="C47" s="233"/>
      <c r="D47" s="233"/>
      <c r="E47" s="233"/>
      <c r="F47" s="233"/>
      <c r="G47" s="233"/>
      <c r="H47" s="234"/>
      <c r="J47" s="2" t="s">
        <v>126</v>
      </c>
      <c r="K47" s="2">
        <f t="shared" ca="1" si="0"/>
        <v>0</v>
      </c>
    </row>
    <row r="48" spans="1:11">
      <c r="A48" s="6"/>
      <c r="B48" s="7"/>
      <c r="C48" s="7"/>
      <c r="D48" s="7"/>
      <c r="E48" s="7"/>
      <c r="F48" s="7"/>
      <c r="G48" s="7"/>
      <c r="H48" s="8"/>
      <c r="J48" s="2" t="s">
        <v>127</v>
      </c>
      <c r="K48" s="2">
        <f t="shared" ca="1" si="0"/>
        <v>50</v>
      </c>
    </row>
    <row r="49" spans="1:15">
      <c r="A49" s="6"/>
      <c r="B49" s="7"/>
      <c r="C49" s="7"/>
      <c r="D49" s="7"/>
      <c r="E49" s="7"/>
      <c r="F49" s="7"/>
      <c r="G49" s="7"/>
      <c r="H49" s="8"/>
      <c r="J49" s="2" t="s">
        <v>128</v>
      </c>
      <c r="K49" s="2">
        <f t="shared" ca="1" si="0"/>
        <v>0</v>
      </c>
    </row>
    <row r="50" spans="1:15">
      <c r="A50" s="6"/>
      <c r="B50" s="7"/>
      <c r="C50" s="7"/>
      <c r="D50" s="7"/>
      <c r="E50" s="7"/>
      <c r="F50" s="7"/>
      <c r="G50" s="7"/>
      <c r="H50" s="8"/>
      <c r="J50" s="2" t="s">
        <v>129</v>
      </c>
      <c r="K50" s="2">
        <f t="shared" ca="1" si="0"/>
        <v>13</v>
      </c>
    </row>
    <row r="51" spans="1:15">
      <c r="A51" s="6"/>
      <c r="B51" s="7"/>
      <c r="C51" s="7"/>
      <c r="D51" s="7"/>
      <c r="E51" s="7"/>
      <c r="F51" s="7"/>
      <c r="G51" s="7"/>
      <c r="H51" s="8"/>
      <c r="J51" s="2" t="s">
        <v>130</v>
      </c>
      <c r="K51" s="2">
        <f t="shared" ca="1" si="0"/>
        <v>3</v>
      </c>
    </row>
    <row r="52" spans="1:15">
      <c r="A52" s="6"/>
      <c r="B52" s="7"/>
      <c r="C52" s="7"/>
      <c r="D52" s="7"/>
      <c r="E52" s="7"/>
      <c r="F52" s="7"/>
      <c r="G52" s="7"/>
      <c r="H52" s="8"/>
      <c r="J52" s="2" t="s">
        <v>131</v>
      </c>
      <c r="K52" s="2">
        <f t="shared" ca="1" si="0"/>
        <v>44</v>
      </c>
    </row>
    <row r="53" spans="1:15">
      <c r="A53" s="6"/>
      <c r="B53" s="7"/>
      <c r="C53" s="7"/>
      <c r="D53" s="7"/>
      <c r="E53" s="7"/>
      <c r="F53" s="7"/>
      <c r="G53" s="7"/>
      <c r="H53" s="8"/>
      <c r="J53" s="2" t="s">
        <v>132</v>
      </c>
      <c r="K53" s="2">
        <f t="shared" ca="1" si="0"/>
        <v>27</v>
      </c>
    </row>
    <row r="54" spans="1:15">
      <c r="A54" s="10"/>
      <c r="B54" s="11"/>
      <c r="C54" s="11"/>
      <c r="D54" s="11"/>
      <c r="E54" s="11"/>
      <c r="F54" s="11"/>
      <c r="G54" s="11"/>
      <c r="H54" s="12"/>
      <c r="J54" s="2" t="s">
        <v>133</v>
      </c>
      <c r="K54" s="2">
        <f t="shared" ca="1" si="0"/>
        <v>10</v>
      </c>
    </row>
    <row r="55" spans="1:15" ht="21.75" customHeight="1">
      <c r="A55" s="13"/>
      <c r="B55" s="13"/>
      <c r="C55" s="13"/>
      <c r="D55" s="13"/>
      <c r="E55" s="13"/>
      <c r="F55" s="13"/>
      <c r="G55" s="13"/>
      <c r="H55" s="13"/>
      <c r="J55" s="2" t="s">
        <v>134</v>
      </c>
      <c r="K55" s="2">
        <f t="shared" ca="1" si="0"/>
        <v>0</v>
      </c>
    </row>
    <row r="56" spans="1:15" ht="33" customHeight="1">
      <c r="A56" s="24" t="s">
        <v>29</v>
      </c>
      <c r="B56" s="25"/>
      <c r="C56" s="25"/>
      <c r="D56" s="25"/>
      <c r="E56" s="25"/>
      <c r="F56" s="25"/>
      <c r="G56" s="25"/>
      <c r="H56" s="26"/>
      <c r="J56" s="2" t="s">
        <v>135</v>
      </c>
      <c r="K56" s="2">
        <f t="shared" ca="1" si="0"/>
        <v>0</v>
      </c>
    </row>
    <row r="57" spans="1:15" ht="33" customHeight="1">
      <c r="A57" s="219" t="s">
        <v>14</v>
      </c>
      <c r="B57" s="220"/>
      <c r="C57" s="220"/>
      <c r="D57" s="220"/>
      <c r="E57" s="220"/>
      <c r="F57" s="220"/>
      <c r="G57" s="220"/>
      <c r="H57" s="221"/>
      <c r="J57" s="2" t="s">
        <v>136</v>
      </c>
      <c r="K57" s="2">
        <f t="shared" ca="1" si="0"/>
        <v>0</v>
      </c>
      <c r="L57" s="4"/>
      <c r="M57" s="4"/>
      <c r="N57" s="4"/>
      <c r="O57" s="4"/>
    </row>
    <row r="58" spans="1:15" s="13" customFormat="1" ht="33" customHeight="1">
      <c r="A58" s="235" t="s">
        <v>644</v>
      </c>
      <c r="B58" s="236"/>
      <c r="C58" s="236"/>
      <c r="D58" s="236"/>
      <c r="E58" s="236"/>
      <c r="F58" s="236"/>
      <c r="G58" s="236"/>
      <c r="H58" s="237"/>
      <c r="J58" s="195" t="s">
        <v>137</v>
      </c>
      <c r="K58" s="195">
        <f ca="1">IF(ISERROR(INDIRECT(J58)),0,INDIRECT(J58))</f>
        <v>0</v>
      </c>
      <c r="L58" s="7"/>
      <c r="M58" s="7"/>
      <c r="N58" s="7"/>
      <c r="O58" s="7"/>
    </row>
    <row r="59" spans="1:15" ht="33" customHeight="1">
      <c r="A59" s="241" t="s">
        <v>17</v>
      </c>
      <c r="B59" s="242"/>
      <c r="C59" s="242"/>
      <c r="D59" s="242"/>
      <c r="E59" s="242"/>
      <c r="F59" s="242"/>
      <c r="G59" s="242"/>
      <c r="H59" s="243"/>
      <c r="J59" s="2" t="s">
        <v>143</v>
      </c>
      <c r="K59" s="2">
        <f ca="1">IF(ISERROR(INDIRECT(J59)),0,INDIRECT(J59))</f>
        <v>0</v>
      </c>
      <c r="L59" s="4"/>
      <c r="M59" s="4"/>
      <c r="N59" s="4"/>
      <c r="O59" s="4"/>
    </row>
    <row r="60" spans="1:15" s="13" customFormat="1" ht="33" customHeight="1">
      <c r="A60" s="235" t="s">
        <v>645</v>
      </c>
      <c r="B60" s="236"/>
      <c r="C60" s="236"/>
      <c r="D60" s="236"/>
      <c r="E60" s="236"/>
      <c r="F60" s="236"/>
      <c r="G60" s="236"/>
      <c r="H60" s="237"/>
      <c r="J60" s="7"/>
      <c r="K60" s="7"/>
      <c r="L60" s="7"/>
      <c r="M60" s="7"/>
      <c r="N60" s="7"/>
      <c r="O60" s="7"/>
    </row>
    <row r="61" spans="1:15" ht="33" customHeight="1">
      <c r="A61" s="219" t="s">
        <v>18</v>
      </c>
      <c r="B61" s="220"/>
      <c r="C61" s="220"/>
      <c r="D61" s="220"/>
      <c r="E61" s="220"/>
      <c r="F61" s="220"/>
      <c r="G61" s="220"/>
      <c r="H61" s="221"/>
      <c r="J61" s="4"/>
      <c r="K61" s="4"/>
      <c r="L61" s="4"/>
      <c r="M61" s="4"/>
      <c r="N61" s="4"/>
      <c r="O61" s="4"/>
    </row>
    <row r="62" spans="1:15" s="13" customFormat="1" ht="33" customHeight="1">
      <c r="A62" s="235" t="s">
        <v>155</v>
      </c>
      <c r="B62" s="236"/>
      <c r="C62" s="236"/>
      <c r="D62" s="236"/>
      <c r="E62" s="236"/>
      <c r="F62" s="236"/>
      <c r="G62" s="236"/>
      <c r="H62" s="237"/>
      <c r="J62" s="7"/>
      <c r="K62" s="7"/>
      <c r="L62" s="7"/>
      <c r="M62" s="7"/>
      <c r="N62" s="7"/>
      <c r="O62" s="7"/>
    </row>
    <row r="63" spans="1:15" ht="33" customHeight="1">
      <c r="A63" s="238" t="s">
        <v>9</v>
      </c>
      <c r="B63" s="239"/>
      <c r="C63" s="239"/>
      <c r="D63" s="239"/>
      <c r="E63" s="239"/>
      <c r="F63" s="239"/>
      <c r="G63" s="239"/>
      <c r="H63" s="240"/>
    </row>
    <row r="64" spans="1:15" ht="33" customHeight="1">
      <c r="A64" s="15" t="s">
        <v>10</v>
      </c>
      <c r="B64" s="16"/>
      <c r="C64" s="16"/>
      <c r="D64" s="16"/>
      <c r="E64" s="16"/>
      <c r="F64" s="16"/>
      <c r="G64" s="16"/>
      <c r="H64" s="17"/>
    </row>
    <row r="65" spans="1:10" ht="33" customHeight="1">
      <c r="A65" s="18" t="s">
        <v>24</v>
      </c>
      <c r="B65" s="16"/>
      <c r="C65" s="16"/>
      <c r="D65" s="16"/>
      <c r="E65" s="16"/>
      <c r="F65" s="16"/>
      <c r="G65" s="16"/>
      <c r="H65" s="17"/>
    </row>
    <row r="66" spans="1:10" ht="33" customHeight="1">
      <c r="A66" s="15" t="s">
        <v>11</v>
      </c>
      <c r="B66" s="16"/>
      <c r="C66" s="16"/>
      <c r="D66" s="16"/>
      <c r="E66" s="16"/>
      <c r="F66" s="16"/>
      <c r="G66" s="16"/>
      <c r="H66" s="17"/>
    </row>
    <row r="67" spans="1:10" ht="33" customHeight="1">
      <c r="A67" s="30" t="s">
        <v>30</v>
      </c>
      <c r="B67" s="31"/>
      <c r="C67" s="31"/>
      <c r="D67" s="31"/>
      <c r="E67" s="32"/>
      <c r="F67" s="16"/>
      <c r="G67" s="16"/>
      <c r="H67" s="17"/>
      <c r="J67" s="19"/>
    </row>
    <row r="68" spans="1:10" ht="33" customHeight="1">
      <c r="A68" s="34" t="s">
        <v>28</v>
      </c>
      <c r="B68" s="228">
        <f xml:space="preserve"> 設計書!合計</f>
        <v>0</v>
      </c>
      <c r="C68" s="228"/>
      <c r="D68" s="228"/>
      <c r="E68" s="228"/>
      <c r="F68" s="16"/>
      <c r="G68" s="16"/>
      <c r="H68" s="17"/>
    </row>
    <row r="69" spans="1:10" ht="33" customHeight="1">
      <c r="A69" s="20"/>
      <c r="B69" s="16"/>
      <c r="C69" s="16"/>
      <c r="D69" s="16"/>
      <c r="E69" s="16"/>
      <c r="F69" s="16"/>
      <c r="G69" s="16"/>
      <c r="H69" s="17"/>
    </row>
    <row r="70" spans="1:10" ht="33" customHeight="1">
      <c r="A70" s="20"/>
      <c r="B70" s="16"/>
      <c r="C70" s="16"/>
      <c r="D70" s="16"/>
      <c r="E70" s="16"/>
      <c r="F70" s="16"/>
      <c r="G70" s="16"/>
      <c r="H70" s="17"/>
    </row>
    <row r="71" spans="1:10" ht="33" customHeight="1">
      <c r="A71" s="20"/>
      <c r="B71" s="16"/>
      <c r="C71" s="16"/>
      <c r="D71" s="16"/>
      <c r="E71" s="16"/>
      <c r="F71" s="16"/>
      <c r="G71" s="16"/>
      <c r="H71" s="17"/>
    </row>
    <row r="72" spans="1:10" ht="33" customHeight="1">
      <c r="A72" s="20"/>
      <c r="B72" s="16"/>
      <c r="C72" s="16"/>
      <c r="D72" s="16"/>
      <c r="E72" s="16"/>
      <c r="F72" s="16"/>
      <c r="G72" s="16"/>
      <c r="H72" s="17"/>
    </row>
    <row r="73" spans="1:10" ht="33" customHeight="1">
      <c r="A73" s="20"/>
      <c r="B73" s="16"/>
      <c r="C73" s="16"/>
      <c r="D73" s="16"/>
      <c r="E73" s="16"/>
      <c r="F73" s="16"/>
      <c r="G73" s="16"/>
      <c r="H73" s="17"/>
    </row>
    <row r="74" spans="1:10" ht="33" customHeight="1">
      <c r="A74" s="20"/>
      <c r="B74" s="16"/>
      <c r="C74" s="16"/>
      <c r="D74" s="16"/>
      <c r="E74" s="16"/>
      <c r="F74" s="16"/>
      <c r="G74" s="16"/>
      <c r="H74" s="17"/>
    </row>
    <row r="75" spans="1:10" ht="33" customHeight="1">
      <c r="A75" s="20"/>
      <c r="B75" s="16"/>
      <c r="C75" s="16"/>
      <c r="D75" s="16"/>
      <c r="E75" s="16"/>
      <c r="F75" s="16"/>
      <c r="G75" s="16"/>
      <c r="H75" s="17"/>
    </row>
    <row r="76" spans="1:10" ht="33" customHeight="1">
      <c r="A76" s="20"/>
      <c r="B76" s="16"/>
      <c r="C76" s="16"/>
      <c r="D76" s="16"/>
      <c r="E76" s="16"/>
      <c r="F76" s="16"/>
      <c r="G76" s="16"/>
      <c r="H76" s="17"/>
    </row>
    <row r="77" spans="1:10" ht="33" customHeight="1">
      <c r="A77" s="20"/>
      <c r="B77" s="16"/>
      <c r="C77" s="16"/>
      <c r="D77" s="16"/>
      <c r="E77" s="16"/>
      <c r="F77" s="16"/>
      <c r="G77" s="16"/>
      <c r="H77" s="17"/>
    </row>
    <row r="78" spans="1:10" ht="33" customHeight="1">
      <c r="A78" s="21"/>
      <c r="B78" s="22"/>
      <c r="C78" s="22"/>
      <c r="D78" s="22"/>
      <c r="E78" s="22"/>
      <c r="F78" s="22"/>
      <c r="G78" s="22"/>
      <c r="H78" s="23"/>
    </row>
    <row r="79" spans="1:10">
      <c r="A79" s="13"/>
      <c r="B79" s="13"/>
      <c r="C79" s="13"/>
      <c r="D79" s="13"/>
      <c r="E79" s="13"/>
      <c r="F79" s="13"/>
      <c r="G79" s="13"/>
      <c r="H79" s="13"/>
    </row>
  </sheetData>
  <mergeCells count="22">
    <mergeCell ref="B68:E68"/>
    <mergeCell ref="A12:H13"/>
    <mergeCell ref="A46:H47"/>
    <mergeCell ref="A61:H61"/>
    <mergeCell ref="A60:H60"/>
    <mergeCell ref="A58:H58"/>
    <mergeCell ref="C40:F40"/>
    <mergeCell ref="A33:B33"/>
    <mergeCell ref="A63:H63"/>
    <mergeCell ref="A59:H59"/>
    <mergeCell ref="A62:H62"/>
    <mergeCell ref="C28:G29"/>
    <mergeCell ref="C33:G34"/>
    <mergeCell ref="A37:B37"/>
    <mergeCell ref="A40:B40"/>
    <mergeCell ref="A28:B28"/>
    <mergeCell ref="A22:B22"/>
    <mergeCell ref="A57:H57"/>
    <mergeCell ref="G2:H2"/>
    <mergeCell ref="G3:H3"/>
    <mergeCell ref="C22:G25"/>
    <mergeCell ref="C37:F37"/>
  </mergeCells>
  <phoneticPr fontId="2"/>
  <pageMargins left="1.1023622047244095" right="0.51181102362204722" top="0.82677165354330717" bottom="0.59055118110236227" header="0.51181102362204722" footer="0.51181102362204722"/>
  <pageSetup paperSize="9" fitToHeight="2" orientation="portrait" r:id="rId1"/>
  <headerFooter alignWithMargins="0"/>
  <rowBreaks count="1" manualBreakCount="1">
    <brk id="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9"/>
  <sheetViews>
    <sheetView showZeros="0" view="pageBreakPreview" topLeftCell="A61" zoomScale="115" zoomScaleNormal="100" zoomScaleSheetLayoutView="115" workbookViewId="0">
      <selection activeCell="G10" sqref="G10"/>
    </sheetView>
  </sheetViews>
  <sheetFormatPr defaultColWidth="9" defaultRowHeight="13.2"/>
  <cols>
    <col min="1" max="1" width="11.6640625" style="1" customWidth="1"/>
    <col min="2" max="2" width="10.6640625" style="1" customWidth="1"/>
    <col min="3" max="4" width="9.6640625" style="1" customWidth="1"/>
    <col min="5" max="5" width="9" style="1"/>
    <col min="6" max="6" width="8.6640625" style="1" customWidth="1"/>
    <col min="7" max="7" width="8.44140625" style="1" customWidth="1"/>
    <col min="8" max="8" width="8.21875" style="1" customWidth="1"/>
    <col min="9" max="9" width="6.88671875" style="1" customWidth="1"/>
    <col min="10" max="10" width="9" style="1"/>
    <col min="11" max="11" width="13.88671875" style="1" bestFit="1" customWidth="1"/>
    <col min="12" max="16384" width="9" style="1"/>
  </cols>
  <sheetData>
    <row r="1" spans="1:16" ht="17.25" customHeight="1">
      <c r="A1" s="160"/>
      <c r="H1" s="170"/>
      <c r="I1" s="167" t="str">
        <f>表紙等_署用!H1</f>
        <v>№ 8-32</v>
      </c>
    </row>
    <row r="2" spans="1:16">
      <c r="A2" s="14" t="s">
        <v>0</v>
      </c>
      <c r="B2" s="14" t="s">
        <v>1</v>
      </c>
      <c r="C2" s="14" t="s">
        <v>2</v>
      </c>
      <c r="D2" s="14" t="s">
        <v>31</v>
      </c>
      <c r="E2" s="14" t="s">
        <v>3</v>
      </c>
      <c r="F2" s="14" t="s">
        <v>4</v>
      </c>
      <c r="G2" s="14" t="s">
        <v>140</v>
      </c>
      <c r="H2" s="245" t="str">
        <f xml:space="preserve"> 表紙等_署用!G2</f>
        <v>令和 8 年 9 月</v>
      </c>
      <c r="I2" s="246"/>
    </row>
    <row r="3" spans="1:16" ht="54" customHeight="1">
      <c r="A3" s="2"/>
      <c r="B3" s="2"/>
      <c r="C3" s="2"/>
      <c r="D3" s="2"/>
      <c r="E3" s="2"/>
      <c r="F3" s="2"/>
      <c r="G3" s="2"/>
      <c r="H3" s="224" t="s">
        <v>146</v>
      </c>
      <c r="I3" s="225"/>
    </row>
    <row r="4" spans="1:16">
      <c r="A4" s="3"/>
      <c r="B4" s="4"/>
      <c r="C4" s="4"/>
      <c r="D4" s="4"/>
      <c r="E4" s="4"/>
      <c r="F4" s="4"/>
      <c r="G4" s="4"/>
      <c r="H4" s="4"/>
      <c r="I4" s="5"/>
    </row>
    <row r="5" spans="1:16">
      <c r="A5" s="6"/>
      <c r="B5" s="7"/>
      <c r="C5" s="7"/>
      <c r="D5" s="7"/>
      <c r="E5" s="7"/>
      <c r="F5" s="7"/>
      <c r="G5" s="7"/>
      <c r="H5" s="7"/>
      <c r="I5" s="8"/>
      <c r="K5" s="4"/>
      <c r="L5" s="4"/>
      <c r="M5" s="4"/>
      <c r="N5" s="4"/>
      <c r="O5" s="4"/>
      <c r="P5" s="4"/>
    </row>
    <row r="6" spans="1:16">
      <c r="A6" s="6"/>
      <c r="B6" s="7"/>
      <c r="C6" s="7"/>
      <c r="D6" s="7"/>
      <c r="E6" s="7"/>
      <c r="F6" s="7"/>
      <c r="G6" s="7"/>
      <c r="H6" s="7"/>
      <c r="I6" s="8"/>
      <c r="K6" s="4"/>
      <c r="L6" s="4"/>
      <c r="M6" s="4"/>
      <c r="N6" s="4"/>
      <c r="O6" s="4"/>
      <c r="P6" s="4"/>
    </row>
    <row r="7" spans="1:16">
      <c r="A7" s="6"/>
      <c r="B7" s="7"/>
      <c r="C7" s="7"/>
      <c r="D7" s="7"/>
      <c r="E7" s="7"/>
      <c r="F7" s="7"/>
      <c r="G7" s="7"/>
      <c r="H7" s="7"/>
      <c r="I7" s="8"/>
      <c r="K7" s="4"/>
      <c r="L7" s="4"/>
      <c r="M7" s="4"/>
      <c r="N7" s="4"/>
      <c r="O7" s="4"/>
      <c r="P7" s="4"/>
    </row>
    <row r="8" spans="1:16">
      <c r="A8" s="6"/>
      <c r="B8" s="7"/>
      <c r="C8" s="7"/>
      <c r="D8" s="7"/>
      <c r="E8" s="7"/>
      <c r="F8" s="7"/>
      <c r="G8" s="7"/>
      <c r="H8" s="7"/>
      <c r="I8" s="8"/>
      <c r="K8" s="4"/>
      <c r="L8" s="4"/>
      <c r="M8" s="4"/>
      <c r="N8" s="4"/>
      <c r="O8" s="4"/>
      <c r="P8" s="4"/>
    </row>
    <row r="9" spans="1:16">
      <c r="A9" s="6"/>
      <c r="B9" s="7"/>
      <c r="C9" s="7"/>
      <c r="D9" s="7"/>
      <c r="E9" s="7"/>
      <c r="F9" s="7"/>
      <c r="G9" s="7"/>
      <c r="H9" s="7"/>
      <c r="I9" s="8"/>
    </row>
    <row r="10" spans="1:16">
      <c r="A10" s="6"/>
      <c r="B10" s="7"/>
      <c r="C10" s="7"/>
      <c r="D10" s="7"/>
      <c r="E10" s="7"/>
      <c r="F10" s="7"/>
      <c r="G10" s="7"/>
      <c r="H10" s="7"/>
      <c r="I10" s="8"/>
    </row>
    <row r="11" spans="1:16" ht="13.5" customHeight="1">
      <c r="A11" s="6"/>
      <c r="B11" s="7"/>
      <c r="C11" s="7"/>
      <c r="D11" s="7"/>
      <c r="E11" s="7"/>
      <c r="F11" s="7"/>
      <c r="G11" s="7"/>
      <c r="H11" s="7"/>
      <c r="I11" s="8"/>
    </row>
    <row r="12" spans="1:16" ht="13.5" customHeight="1">
      <c r="A12" s="229" t="s">
        <v>5</v>
      </c>
      <c r="B12" s="230"/>
      <c r="C12" s="230"/>
      <c r="D12" s="230"/>
      <c r="E12" s="230"/>
      <c r="F12" s="230"/>
      <c r="G12" s="230"/>
      <c r="H12" s="230"/>
      <c r="I12" s="231"/>
    </row>
    <row r="13" spans="1:16" ht="13.5" customHeight="1">
      <c r="A13" s="229"/>
      <c r="B13" s="230"/>
      <c r="C13" s="230"/>
      <c r="D13" s="230"/>
      <c r="E13" s="230"/>
      <c r="F13" s="230"/>
      <c r="G13" s="230"/>
      <c r="H13" s="230"/>
      <c r="I13" s="231"/>
    </row>
    <row r="14" spans="1:16">
      <c r="A14" s="6"/>
      <c r="B14" s="7"/>
      <c r="C14" s="7"/>
      <c r="D14" s="7"/>
      <c r="E14" s="7"/>
      <c r="F14" s="7"/>
      <c r="G14" s="7"/>
      <c r="H14" s="7"/>
      <c r="I14" s="8"/>
    </row>
    <row r="15" spans="1:16">
      <c r="A15" s="6"/>
      <c r="B15" s="7"/>
      <c r="C15" s="7"/>
      <c r="D15" s="7"/>
      <c r="E15" s="7"/>
      <c r="F15" s="7"/>
      <c r="G15" s="7"/>
      <c r="H15" s="7"/>
      <c r="I15" s="8"/>
    </row>
    <row r="16" spans="1:16">
      <c r="A16" s="6"/>
      <c r="B16" s="7"/>
      <c r="C16" s="7"/>
      <c r="D16" s="7"/>
      <c r="E16" s="7"/>
      <c r="F16" s="7"/>
      <c r="G16" s="7"/>
      <c r="H16" s="7"/>
      <c r="I16" s="8"/>
    </row>
    <row r="17" spans="1:10">
      <c r="A17" s="6"/>
      <c r="B17" s="7"/>
      <c r="C17" s="7"/>
      <c r="D17" s="7"/>
      <c r="E17" s="7"/>
      <c r="F17" s="7"/>
      <c r="G17" s="7"/>
      <c r="H17" s="7"/>
      <c r="I17" s="8"/>
    </row>
    <row r="18" spans="1:10">
      <c r="A18" s="6"/>
      <c r="B18" s="7"/>
      <c r="C18" s="7"/>
      <c r="D18" s="7"/>
      <c r="E18" s="7"/>
      <c r="F18" s="7"/>
      <c r="G18" s="7"/>
      <c r="H18" s="7"/>
      <c r="I18" s="8"/>
    </row>
    <row r="19" spans="1:10">
      <c r="A19" s="6"/>
      <c r="B19" s="7"/>
      <c r="C19" s="7"/>
      <c r="D19" s="7"/>
      <c r="E19" s="7"/>
      <c r="F19" s="7"/>
      <c r="G19" s="7"/>
      <c r="H19" s="7"/>
      <c r="I19" s="8"/>
    </row>
    <row r="20" spans="1:10">
      <c r="A20" s="6"/>
      <c r="B20" s="7"/>
      <c r="C20" s="7"/>
      <c r="D20" s="7"/>
      <c r="E20" s="7"/>
      <c r="F20" s="7"/>
      <c r="G20" s="7"/>
      <c r="H20" s="7"/>
      <c r="I20" s="8"/>
    </row>
    <row r="21" spans="1:10">
      <c r="A21" s="6"/>
      <c r="B21" s="7"/>
      <c r="C21" s="7"/>
      <c r="D21" s="7"/>
      <c r="E21" s="7"/>
      <c r="F21" s="7"/>
      <c r="G21" s="7"/>
      <c r="H21" s="7"/>
      <c r="I21" s="8"/>
    </row>
    <row r="22" spans="1:10" ht="16.2">
      <c r="A22" s="217" t="s">
        <v>6</v>
      </c>
      <c r="B22" s="218"/>
      <c r="C22" s="226" t="str">
        <f xml:space="preserve"> 表紙等_署用!工事名称</f>
        <v>福山市引野町1丁目ほか道路標示工事</v>
      </c>
      <c r="D22" s="226"/>
      <c r="E22" s="226"/>
      <c r="F22" s="226"/>
      <c r="G22" s="226"/>
      <c r="H22" s="226"/>
      <c r="I22" s="8"/>
    </row>
    <row r="23" spans="1:10" ht="17.25" customHeight="1">
      <c r="A23" s="6"/>
      <c r="B23" s="7"/>
      <c r="C23" s="226"/>
      <c r="D23" s="226"/>
      <c r="E23" s="226"/>
      <c r="F23" s="226"/>
      <c r="G23" s="226"/>
      <c r="H23" s="226"/>
      <c r="I23" s="27"/>
      <c r="J23" s="9"/>
    </row>
    <row r="24" spans="1:10" ht="13.5" customHeight="1">
      <c r="A24" s="6"/>
      <c r="B24" s="7"/>
      <c r="C24" s="226"/>
      <c r="D24" s="226"/>
      <c r="E24" s="226"/>
      <c r="F24" s="226"/>
      <c r="G24" s="226"/>
      <c r="H24" s="226"/>
      <c r="I24" s="8"/>
    </row>
    <row r="25" spans="1:10" ht="3.75" customHeight="1">
      <c r="A25" s="6"/>
      <c r="B25" s="7"/>
      <c r="C25" s="226"/>
      <c r="D25" s="226"/>
      <c r="E25" s="226"/>
      <c r="F25" s="226"/>
      <c r="G25" s="226"/>
      <c r="H25" s="226"/>
      <c r="I25" s="8"/>
    </row>
    <row r="26" spans="1:10" ht="9.75" customHeight="1">
      <c r="A26" s="6"/>
      <c r="B26" s="7"/>
      <c r="C26" s="7"/>
      <c r="D26" s="7"/>
      <c r="E26" s="7"/>
      <c r="F26" s="7"/>
      <c r="G26" s="7"/>
      <c r="H26" s="7"/>
      <c r="I26" s="8"/>
    </row>
    <row r="27" spans="1:10">
      <c r="A27" s="6"/>
      <c r="B27" s="7"/>
      <c r="C27" s="7"/>
      <c r="D27" s="7"/>
      <c r="E27" s="7"/>
      <c r="F27" s="7"/>
      <c r="G27" s="7"/>
      <c r="H27" s="7"/>
      <c r="I27" s="8"/>
    </row>
    <row r="28" spans="1:10" ht="17.25" customHeight="1">
      <c r="A28" s="217" t="s">
        <v>7</v>
      </c>
      <c r="B28" s="218"/>
      <c r="C28" s="244" t="str">
        <f xml:space="preserve"> 表紙等_署用!工事場所</f>
        <v>福山市引野町1丁目22番45号桐4号橋東詰交差点</v>
      </c>
      <c r="D28" s="244"/>
      <c r="E28" s="244"/>
      <c r="F28" s="244"/>
      <c r="G28" s="244"/>
      <c r="H28" s="244"/>
      <c r="I28" s="8"/>
    </row>
    <row r="29" spans="1:10" ht="16.2">
      <c r="A29" s="35"/>
      <c r="B29" s="36"/>
      <c r="C29" s="244"/>
      <c r="D29" s="244"/>
      <c r="E29" s="244"/>
      <c r="F29" s="244"/>
      <c r="G29" s="244"/>
      <c r="H29" s="244"/>
      <c r="I29" s="8"/>
    </row>
    <row r="30" spans="1:10" ht="16.2">
      <c r="A30" s="6"/>
      <c r="B30" s="7"/>
      <c r="C30" s="7"/>
      <c r="D30" s="7"/>
      <c r="E30" s="7"/>
      <c r="F30" s="28"/>
      <c r="G30" s="33"/>
      <c r="H30" s="33" t="str">
        <f ca="1" xml:space="preserve"> 表紙等_署用!G30</f>
        <v>ほか 146 か所</v>
      </c>
      <c r="I30" s="29"/>
    </row>
    <row r="31" spans="1:10">
      <c r="A31" s="6"/>
      <c r="B31" s="7"/>
      <c r="C31" s="7"/>
      <c r="D31" s="7"/>
      <c r="E31" s="7"/>
      <c r="F31" s="7"/>
      <c r="G31" s="7"/>
      <c r="H31" s="7"/>
      <c r="I31" s="8"/>
    </row>
    <row r="32" spans="1:10">
      <c r="A32" s="6"/>
      <c r="B32" s="7"/>
      <c r="C32" s="7"/>
      <c r="D32" s="7"/>
      <c r="E32" s="7"/>
      <c r="F32" s="7"/>
      <c r="G32" s="7"/>
      <c r="H32" s="7"/>
      <c r="I32" s="8"/>
    </row>
    <row r="33" spans="1:9" ht="16.2">
      <c r="A33" s="217" t="s">
        <v>12</v>
      </c>
      <c r="B33" s="218"/>
      <c r="C33" s="244" t="str">
        <f>表紙等_署用!工事期間</f>
        <v>契約日の翌日から令和9年2月26日までの間</v>
      </c>
      <c r="D33" s="244"/>
      <c r="E33" s="244"/>
      <c r="F33" s="244"/>
      <c r="G33" s="244"/>
      <c r="H33" s="244"/>
      <c r="I33" s="8"/>
    </row>
    <row r="34" spans="1:9" ht="18.75" customHeight="1">
      <c r="A34" s="6"/>
      <c r="B34" s="7"/>
      <c r="C34" s="244"/>
      <c r="D34" s="244"/>
      <c r="E34" s="244"/>
      <c r="F34" s="244"/>
      <c r="G34" s="244"/>
      <c r="H34" s="244"/>
      <c r="I34" s="8"/>
    </row>
    <row r="35" spans="1:9">
      <c r="A35" s="6"/>
      <c r="B35" s="7"/>
      <c r="C35" s="7"/>
      <c r="D35" s="7"/>
      <c r="E35" s="7"/>
      <c r="F35" s="7"/>
      <c r="G35" s="7"/>
      <c r="H35" s="7"/>
      <c r="I35" s="8"/>
    </row>
    <row r="36" spans="1:9">
      <c r="A36" s="6"/>
      <c r="B36" s="7"/>
      <c r="C36" s="7"/>
      <c r="D36" s="7"/>
      <c r="E36" s="7"/>
      <c r="F36" s="7"/>
      <c r="G36" s="7"/>
      <c r="H36" s="7"/>
      <c r="I36" s="8"/>
    </row>
    <row r="37" spans="1:9" ht="16.2">
      <c r="A37" s="217" t="s">
        <v>147</v>
      </c>
      <c r="B37" s="218"/>
      <c r="C37" s="227" t="str">
        <f>表紙等_署用!監督員</f>
        <v>高山　航輝</v>
      </c>
      <c r="D37" s="227"/>
      <c r="E37" s="227"/>
      <c r="F37" s="227"/>
      <c r="G37" s="227"/>
      <c r="H37" s="157"/>
      <c r="I37" s="8"/>
    </row>
    <row r="38" spans="1:9">
      <c r="A38" s="6"/>
      <c r="B38" s="7"/>
      <c r="C38" s="7"/>
      <c r="D38" s="7"/>
      <c r="E38" s="7"/>
      <c r="F38" s="7"/>
      <c r="G38" s="7"/>
      <c r="H38" s="7"/>
      <c r="I38" s="8"/>
    </row>
    <row r="39" spans="1:9">
      <c r="A39" s="6"/>
      <c r="B39" s="7"/>
      <c r="C39" s="7"/>
      <c r="D39" s="7"/>
      <c r="E39" s="7"/>
      <c r="F39" s="7"/>
      <c r="G39" s="7"/>
      <c r="H39" s="7"/>
      <c r="I39" s="8"/>
    </row>
    <row r="40" spans="1:9" ht="16.2">
      <c r="A40" s="217" t="s">
        <v>13</v>
      </c>
      <c r="B40" s="218"/>
      <c r="C40" s="227" t="str">
        <f>表紙等_署用!検査員</f>
        <v>大塚　真二</v>
      </c>
      <c r="D40" s="227"/>
      <c r="E40" s="227"/>
      <c r="F40" s="227"/>
      <c r="G40" s="227"/>
      <c r="H40" s="157"/>
      <c r="I40" s="8"/>
    </row>
    <row r="41" spans="1:9">
      <c r="A41" s="6"/>
      <c r="B41" s="7"/>
      <c r="C41" s="7"/>
      <c r="D41" s="7"/>
      <c r="E41" s="7"/>
      <c r="F41" s="7"/>
      <c r="G41" s="7"/>
      <c r="H41" s="7"/>
      <c r="I41" s="8"/>
    </row>
    <row r="42" spans="1:9" ht="13.5" customHeight="1">
      <c r="A42" s="6"/>
      <c r="B42" s="7"/>
      <c r="C42" s="7"/>
      <c r="D42" s="7"/>
      <c r="E42" s="7"/>
      <c r="F42" s="7"/>
      <c r="G42" s="7"/>
      <c r="H42" s="7"/>
      <c r="I42" s="8"/>
    </row>
    <row r="43" spans="1:9" ht="13.5" customHeight="1">
      <c r="A43" s="6"/>
      <c r="B43" s="7"/>
      <c r="C43" s="7"/>
      <c r="D43" s="7"/>
      <c r="E43" s="7"/>
      <c r="F43" s="7"/>
      <c r="G43" s="7"/>
      <c r="H43" s="7"/>
      <c r="I43" s="8"/>
    </row>
    <row r="44" spans="1:9" ht="7.5" customHeight="1">
      <c r="A44" s="6"/>
      <c r="B44" s="7"/>
      <c r="C44" s="7"/>
      <c r="D44" s="7"/>
      <c r="E44" s="7"/>
      <c r="F44" s="7"/>
      <c r="G44" s="7"/>
      <c r="H44" s="7"/>
      <c r="I44" s="8"/>
    </row>
    <row r="45" spans="1:9">
      <c r="A45" s="6"/>
      <c r="B45" s="7"/>
      <c r="C45" s="7"/>
      <c r="D45" s="7"/>
      <c r="E45" s="7"/>
      <c r="F45" s="7"/>
      <c r="G45" s="7"/>
      <c r="H45" s="7"/>
      <c r="I45" s="8"/>
    </row>
    <row r="46" spans="1:9" ht="13.5" customHeight="1">
      <c r="A46" s="232" t="s">
        <v>8</v>
      </c>
      <c r="B46" s="233"/>
      <c r="C46" s="233"/>
      <c r="D46" s="233"/>
      <c r="E46" s="233"/>
      <c r="F46" s="233"/>
      <c r="G46" s="233"/>
      <c r="H46" s="233"/>
      <c r="I46" s="234"/>
    </row>
    <row r="47" spans="1:9" ht="13.5" customHeight="1">
      <c r="A47" s="232"/>
      <c r="B47" s="233"/>
      <c r="C47" s="233"/>
      <c r="D47" s="233"/>
      <c r="E47" s="233"/>
      <c r="F47" s="233"/>
      <c r="G47" s="233"/>
      <c r="H47" s="233"/>
      <c r="I47" s="234"/>
    </row>
    <row r="48" spans="1:9">
      <c r="A48" s="6"/>
      <c r="B48" s="7"/>
      <c r="C48" s="7"/>
      <c r="D48" s="7"/>
      <c r="E48" s="7"/>
      <c r="F48" s="7"/>
      <c r="G48" s="7"/>
      <c r="H48" s="7"/>
      <c r="I48" s="8"/>
    </row>
    <row r="49" spans="1:16">
      <c r="A49" s="6"/>
      <c r="B49" s="7"/>
      <c r="C49" s="7"/>
      <c r="D49" s="7"/>
      <c r="E49" s="7"/>
      <c r="F49" s="7"/>
      <c r="G49" s="7"/>
      <c r="H49" s="7"/>
      <c r="I49" s="8"/>
    </row>
    <row r="50" spans="1:16">
      <c r="A50" s="6"/>
      <c r="B50" s="7"/>
      <c r="C50" s="7"/>
      <c r="D50" s="7"/>
      <c r="E50" s="7"/>
      <c r="F50" s="7"/>
      <c r="G50" s="7"/>
      <c r="H50" s="7"/>
      <c r="I50" s="8"/>
    </row>
    <row r="51" spans="1:16">
      <c r="A51" s="6"/>
      <c r="B51" s="7"/>
      <c r="C51" s="7"/>
      <c r="D51" s="7"/>
      <c r="E51" s="7"/>
      <c r="F51" s="7"/>
      <c r="G51" s="7"/>
      <c r="H51" s="7"/>
      <c r="I51" s="8"/>
    </row>
    <row r="52" spans="1:16">
      <c r="A52" s="6"/>
      <c r="B52" s="7"/>
      <c r="C52" s="7"/>
      <c r="D52" s="7"/>
      <c r="E52" s="7"/>
      <c r="F52" s="7"/>
      <c r="G52" s="7"/>
      <c r="H52" s="7"/>
      <c r="I52" s="8"/>
    </row>
    <row r="53" spans="1:16">
      <c r="A53" s="6"/>
      <c r="B53" s="7"/>
      <c r="C53" s="7"/>
      <c r="D53" s="7"/>
      <c r="E53" s="7"/>
      <c r="F53" s="7"/>
      <c r="G53" s="7"/>
      <c r="H53" s="7"/>
      <c r="I53" s="8"/>
    </row>
    <row r="54" spans="1:16">
      <c r="A54" s="10"/>
      <c r="B54" s="11"/>
      <c r="C54" s="11"/>
      <c r="D54" s="11"/>
      <c r="E54" s="11"/>
      <c r="F54" s="11"/>
      <c r="G54" s="11"/>
      <c r="H54" s="11"/>
      <c r="I54" s="12"/>
    </row>
    <row r="55" spans="1:16" ht="21.75" customHeight="1">
      <c r="A55" s="13"/>
      <c r="B55" s="13"/>
      <c r="C55" s="13"/>
      <c r="D55" s="13"/>
      <c r="E55" s="13"/>
      <c r="F55" s="13"/>
      <c r="G55" s="13"/>
      <c r="H55" s="13"/>
      <c r="I55" s="13"/>
    </row>
    <row r="56" spans="1:16" ht="33" customHeight="1">
      <c r="A56" s="24" t="s">
        <v>32</v>
      </c>
      <c r="B56" s="25"/>
      <c r="C56" s="25"/>
      <c r="D56" s="25"/>
      <c r="E56" s="25"/>
      <c r="F56" s="25"/>
      <c r="G56" s="25"/>
      <c r="H56" s="25"/>
      <c r="I56" s="26"/>
    </row>
    <row r="57" spans="1:16" ht="33" customHeight="1">
      <c r="A57" s="219" t="s">
        <v>14</v>
      </c>
      <c r="B57" s="220"/>
      <c r="C57" s="220"/>
      <c r="D57" s="220"/>
      <c r="E57" s="220"/>
      <c r="F57" s="220"/>
      <c r="G57" s="220"/>
      <c r="H57" s="220"/>
      <c r="I57" s="221"/>
      <c r="K57" s="4"/>
      <c r="L57" s="4"/>
      <c r="M57" s="4"/>
      <c r="N57" s="4"/>
      <c r="O57" s="4"/>
      <c r="P57" s="4"/>
    </row>
    <row r="58" spans="1:16" ht="33" customHeight="1">
      <c r="A58" s="235" t="str">
        <f xml:space="preserve"> 表紙等_署用!工事種別</f>
        <v>　　　 塗装工</v>
      </c>
      <c r="B58" s="236"/>
      <c r="C58" s="236"/>
      <c r="D58" s="236"/>
      <c r="E58" s="236"/>
      <c r="F58" s="236"/>
      <c r="G58" s="236"/>
      <c r="H58" s="236"/>
      <c r="I58" s="237"/>
      <c r="K58" s="4"/>
      <c r="L58" s="4"/>
      <c r="M58" s="4"/>
      <c r="N58" s="4"/>
      <c r="O58" s="4"/>
      <c r="P58" s="4"/>
    </row>
    <row r="59" spans="1:16" ht="33" customHeight="1">
      <c r="A59" s="219" t="s">
        <v>33</v>
      </c>
      <c r="B59" s="220"/>
      <c r="C59" s="220"/>
      <c r="D59" s="220"/>
      <c r="E59" s="220"/>
      <c r="F59" s="220"/>
      <c r="G59" s="220"/>
      <c r="H59" s="220"/>
      <c r="I59" s="221"/>
      <c r="K59" s="4"/>
      <c r="L59" s="4"/>
      <c r="M59" s="4"/>
      <c r="N59" s="4"/>
      <c r="O59" s="4"/>
      <c r="P59" s="4"/>
    </row>
    <row r="60" spans="1:16" ht="33" customHeight="1">
      <c r="A60" s="235" t="str">
        <f xml:space="preserve"> 表紙等_署用!工事内容</f>
        <v>　　　 別添のとおり</v>
      </c>
      <c r="B60" s="236"/>
      <c r="C60" s="236"/>
      <c r="D60" s="236"/>
      <c r="E60" s="236"/>
      <c r="F60" s="236"/>
      <c r="G60" s="236"/>
      <c r="H60" s="236"/>
      <c r="I60" s="237"/>
      <c r="K60" s="4"/>
      <c r="L60" s="4"/>
      <c r="M60" s="4"/>
      <c r="N60" s="4"/>
      <c r="O60" s="4"/>
      <c r="P60" s="4"/>
    </row>
    <row r="61" spans="1:16" ht="33" customHeight="1">
      <c r="A61" s="219" t="s">
        <v>18</v>
      </c>
      <c r="B61" s="220"/>
      <c r="C61" s="220"/>
      <c r="D61" s="220"/>
      <c r="E61" s="220"/>
      <c r="F61" s="220"/>
      <c r="G61" s="220"/>
      <c r="H61" s="220"/>
      <c r="I61" s="221"/>
      <c r="K61" s="4"/>
      <c r="L61" s="4"/>
      <c r="M61" s="4"/>
      <c r="N61" s="4"/>
      <c r="O61" s="4"/>
      <c r="P61" s="4"/>
    </row>
    <row r="62" spans="1:16" ht="33" customHeight="1">
      <c r="A62" s="235" t="str">
        <f xml:space="preserve"> 表紙等_署用!特記事項</f>
        <v>1　道路標示工事仕様書に従い、正確に施工すること。
2　交通誘導は交通規制区間内で行い、安全に配意すること。</v>
      </c>
      <c r="B62" s="236"/>
      <c r="C62" s="236"/>
      <c r="D62" s="236"/>
      <c r="E62" s="236"/>
      <c r="F62" s="236"/>
      <c r="G62" s="236"/>
      <c r="H62" s="236"/>
      <c r="I62" s="237"/>
      <c r="K62" s="4"/>
      <c r="L62" s="4"/>
      <c r="M62" s="4"/>
      <c r="N62" s="4"/>
      <c r="O62" s="4"/>
      <c r="P62" s="4"/>
    </row>
    <row r="63" spans="1:16" ht="33" customHeight="1">
      <c r="A63" s="238" t="s">
        <v>9</v>
      </c>
      <c r="B63" s="239"/>
      <c r="C63" s="239"/>
      <c r="D63" s="239"/>
      <c r="E63" s="239"/>
      <c r="F63" s="239"/>
      <c r="G63" s="239"/>
      <c r="H63" s="239"/>
      <c r="I63" s="240"/>
    </row>
    <row r="64" spans="1:16" ht="33" customHeight="1">
      <c r="A64" s="15" t="s">
        <v>10</v>
      </c>
      <c r="B64" s="16"/>
      <c r="C64" s="16"/>
      <c r="D64" s="16"/>
      <c r="E64" s="16"/>
      <c r="F64" s="16"/>
      <c r="G64" s="16"/>
      <c r="H64" s="16"/>
      <c r="I64" s="17"/>
    </row>
    <row r="65" spans="1:11" ht="33" customHeight="1">
      <c r="A65" s="18" t="s">
        <v>26</v>
      </c>
      <c r="B65" s="16"/>
      <c r="C65" s="16"/>
      <c r="D65" s="16"/>
      <c r="E65" s="16"/>
      <c r="F65" s="16"/>
      <c r="G65" s="16"/>
      <c r="H65" s="16"/>
      <c r="I65" s="17"/>
    </row>
    <row r="66" spans="1:11" ht="33" customHeight="1">
      <c r="A66" s="15" t="s">
        <v>11</v>
      </c>
      <c r="B66" s="16"/>
      <c r="C66" s="16"/>
      <c r="D66" s="16"/>
      <c r="E66" s="16"/>
      <c r="F66" s="16"/>
      <c r="G66" s="16"/>
      <c r="H66" s="16"/>
      <c r="I66" s="17"/>
    </row>
    <row r="67" spans="1:11" ht="33" customHeight="1">
      <c r="A67" s="30" t="s">
        <v>27</v>
      </c>
      <c r="B67" s="31"/>
      <c r="C67" s="31"/>
      <c r="D67" s="31"/>
      <c r="E67" s="32"/>
      <c r="F67" s="16"/>
      <c r="G67" s="16"/>
      <c r="H67" s="16"/>
      <c r="I67" s="17"/>
      <c r="K67" s="19"/>
    </row>
    <row r="68" spans="1:11" ht="33" customHeight="1">
      <c r="A68" s="34" t="s">
        <v>28</v>
      </c>
      <c r="B68" s="228">
        <f>表紙等_署用!工事費</f>
        <v>0</v>
      </c>
      <c r="C68" s="228"/>
      <c r="D68" s="228"/>
      <c r="E68" s="228"/>
      <c r="F68" s="16"/>
      <c r="G68" s="16"/>
      <c r="H68" s="16"/>
      <c r="I68" s="17"/>
    </row>
    <row r="69" spans="1:11" ht="33" customHeight="1">
      <c r="A69" s="20"/>
      <c r="B69" s="16"/>
      <c r="C69" s="16"/>
      <c r="D69" s="16"/>
      <c r="E69" s="16"/>
      <c r="F69" s="16"/>
      <c r="G69" s="16"/>
      <c r="H69" s="16"/>
      <c r="I69" s="17"/>
    </row>
    <row r="70" spans="1:11" ht="33" customHeight="1">
      <c r="A70" s="20"/>
      <c r="B70" s="16"/>
      <c r="C70" s="16"/>
      <c r="D70" s="16"/>
      <c r="E70" s="16"/>
      <c r="F70" s="16"/>
      <c r="G70" s="16"/>
      <c r="H70" s="16"/>
      <c r="I70" s="17"/>
    </row>
    <row r="71" spans="1:11" ht="33" customHeight="1">
      <c r="A71" s="20"/>
      <c r="B71" s="16"/>
      <c r="C71" s="16"/>
      <c r="D71" s="16"/>
      <c r="E71" s="16"/>
      <c r="F71" s="16"/>
      <c r="G71" s="16"/>
      <c r="H71" s="16"/>
      <c r="I71" s="17"/>
    </row>
    <row r="72" spans="1:11" ht="33" customHeight="1">
      <c r="A72" s="20"/>
      <c r="B72" s="16"/>
      <c r="C72" s="16"/>
      <c r="D72" s="16"/>
      <c r="E72" s="16"/>
      <c r="F72" s="16"/>
      <c r="G72" s="16"/>
      <c r="H72" s="16"/>
      <c r="I72" s="17"/>
    </row>
    <row r="73" spans="1:11" ht="33" customHeight="1">
      <c r="A73" s="20"/>
      <c r="B73" s="16"/>
      <c r="C73" s="16"/>
      <c r="D73" s="16"/>
      <c r="E73" s="16"/>
      <c r="F73" s="16"/>
      <c r="G73" s="16"/>
      <c r="H73" s="16"/>
      <c r="I73" s="17"/>
    </row>
    <row r="74" spans="1:11" ht="33" customHeight="1">
      <c r="A74" s="20"/>
      <c r="B74" s="16"/>
      <c r="C74" s="16"/>
      <c r="D74" s="16"/>
      <c r="E74" s="16"/>
      <c r="F74" s="16"/>
      <c r="G74" s="16"/>
      <c r="H74" s="16"/>
      <c r="I74" s="17"/>
    </row>
    <row r="75" spans="1:11" ht="33" customHeight="1">
      <c r="A75" s="20"/>
      <c r="B75" s="16"/>
      <c r="C75" s="16"/>
      <c r="D75" s="16"/>
      <c r="E75" s="16"/>
      <c r="F75" s="16"/>
      <c r="G75" s="16"/>
      <c r="H75" s="16"/>
      <c r="I75" s="17"/>
    </row>
    <row r="76" spans="1:11" ht="33" customHeight="1">
      <c r="A76" s="20"/>
      <c r="B76" s="16"/>
      <c r="C76" s="16"/>
      <c r="D76" s="16"/>
      <c r="E76" s="16"/>
      <c r="F76" s="16"/>
      <c r="G76" s="16"/>
      <c r="H76" s="16"/>
      <c r="I76" s="17"/>
    </row>
    <row r="77" spans="1:11" ht="33" customHeight="1">
      <c r="A77" s="20"/>
      <c r="B77" s="16"/>
      <c r="C77" s="16"/>
      <c r="D77" s="16"/>
      <c r="E77" s="16"/>
      <c r="F77" s="16"/>
      <c r="G77" s="16"/>
      <c r="H77" s="16"/>
      <c r="I77" s="17"/>
    </row>
    <row r="78" spans="1:11" ht="33" customHeight="1">
      <c r="A78" s="21"/>
      <c r="B78" s="22"/>
      <c r="C78" s="22"/>
      <c r="D78" s="22"/>
      <c r="E78" s="22"/>
      <c r="F78" s="22"/>
      <c r="G78" s="22"/>
      <c r="H78" s="22"/>
      <c r="I78" s="23"/>
    </row>
    <row r="79" spans="1:11">
      <c r="A79" s="13"/>
      <c r="B79" s="13"/>
      <c r="C79" s="13"/>
      <c r="D79" s="13"/>
      <c r="E79" s="13"/>
      <c r="F79" s="13"/>
      <c r="G79" s="13"/>
      <c r="H79" s="13"/>
      <c r="I79" s="13"/>
    </row>
  </sheetData>
  <mergeCells count="22">
    <mergeCell ref="C22:H25"/>
    <mergeCell ref="A46:I47"/>
    <mergeCell ref="A33:B33"/>
    <mergeCell ref="A37:B37"/>
    <mergeCell ref="C28:H29"/>
    <mergeCell ref="C33:H34"/>
    <mergeCell ref="H2:I2"/>
    <mergeCell ref="H3:I3"/>
    <mergeCell ref="A12:I13"/>
    <mergeCell ref="A62:I62"/>
    <mergeCell ref="B68:E68"/>
    <mergeCell ref="A63:I63"/>
    <mergeCell ref="A59:I59"/>
    <mergeCell ref="A61:I61"/>
    <mergeCell ref="A60:I60"/>
    <mergeCell ref="A58:I58"/>
    <mergeCell ref="A40:B40"/>
    <mergeCell ref="C40:G40"/>
    <mergeCell ref="A22:B22"/>
    <mergeCell ref="A57:I57"/>
    <mergeCell ref="A28:B28"/>
    <mergeCell ref="C37:G37"/>
  </mergeCells>
  <phoneticPr fontId="2"/>
  <pageMargins left="1.1023622047244095" right="0.6692913385826772" top="0.82677165354330717" bottom="0.59055118110236227" header="0.51181102362204722" footer="0.51181102362204722"/>
  <pageSetup paperSize="9" fitToWidth="0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32"/>
  <sheetViews>
    <sheetView showZeros="0" tabSelected="1" view="pageBreakPreview" zoomScaleNormal="100" zoomScaleSheetLayoutView="100" workbookViewId="0">
      <selection activeCell="G10" sqref="G10"/>
    </sheetView>
  </sheetViews>
  <sheetFormatPr defaultColWidth="9" defaultRowHeight="10.8"/>
  <cols>
    <col min="1" max="1" width="34.109375" style="83" customWidth="1"/>
    <col min="2" max="2" width="8.77734375" style="84" hidden="1" customWidth="1"/>
    <col min="3" max="3" width="12.21875" style="83" hidden="1" customWidth="1"/>
    <col min="4" max="4" width="14.77734375" style="85" customWidth="1"/>
    <col min="5" max="6" width="8.6640625" style="86" customWidth="1"/>
    <col min="7" max="7" width="9.21875" style="82" customWidth="1"/>
    <col min="8" max="8" width="14.44140625" style="82" customWidth="1"/>
    <col min="9" max="9" width="10.77734375" style="82" hidden="1" customWidth="1"/>
    <col min="10" max="10" width="12.88671875" style="41" customWidth="1"/>
    <col min="11" max="11" width="17" style="60" customWidth="1"/>
    <col min="12" max="12" width="7.44140625" style="41" customWidth="1"/>
    <col min="13" max="13" width="9.6640625" style="60" customWidth="1"/>
    <col min="14" max="14" width="17.33203125" style="41" bestFit="1" customWidth="1"/>
    <col min="15" max="15" width="10.33203125" style="41" bestFit="1" customWidth="1"/>
    <col min="16" max="16" width="9.44140625" style="41" bestFit="1" customWidth="1"/>
    <col min="17" max="17" width="12.6640625" style="41" bestFit="1" customWidth="1"/>
    <col min="18" max="18" width="13.44140625" style="41" customWidth="1"/>
    <col min="19" max="16384" width="9" style="41"/>
  </cols>
  <sheetData>
    <row r="1" spans="1:22" ht="33.75" customHeight="1">
      <c r="A1" s="251" t="s">
        <v>78</v>
      </c>
      <c r="B1" s="251"/>
      <c r="C1" s="251"/>
      <c r="D1" s="251"/>
      <c r="E1" s="251"/>
      <c r="F1" s="251"/>
      <c r="G1" s="251"/>
      <c r="H1" s="251"/>
      <c r="I1" s="251"/>
      <c r="J1" s="39"/>
      <c r="K1" s="39"/>
      <c r="L1" s="39"/>
      <c r="M1" s="39"/>
      <c r="N1" s="40"/>
      <c r="O1" s="40"/>
    </row>
    <row r="2" spans="1:22" ht="13.2">
      <c r="A2" s="42"/>
      <c r="B2" s="43"/>
      <c r="C2" s="43"/>
      <c r="D2" s="43"/>
      <c r="E2" s="44"/>
      <c r="F2" s="44"/>
      <c r="G2" s="38"/>
      <c r="H2" s="38" t="str">
        <f>"("&amp;表紙等_署用!H1&amp;")"</f>
        <v>(№ 8-32)</v>
      </c>
      <c r="I2" s="38"/>
      <c r="J2" s="45"/>
      <c r="K2" s="45"/>
      <c r="L2" s="45"/>
      <c r="M2" s="45"/>
      <c r="N2" s="40"/>
      <c r="O2" s="46"/>
    </row>
    <row r="3" spans="1:22" ht="13.2">
      <c r="A3" s="42"/>
      <c r="B3" s="47"/>
      <c r="C3" s="47"/>
      <c r="D3" s="47"/>
      <c r="E3" s="44"/>
      <c r="F3" s="44"/>
      <c r="G3" s="48"/>
      <c r="H3" s="48" t="s">
        <v>79</v>
      </c>
      <c r="I3" s="48"/>
      <c r="J3" s="45"/>
      <c r="K3" s="45"/>
      <c r="L3" s="45"/>
      <c r="M3" s="45"/>
      <c r="N3" s="40"/>
      <c r="O3" s="46"/>
    </row>
    <row r="4" spans="1:22" ht="4.5" customHeight="1" thickBot="1">
      <c r="A4" s="49"/>
      <c r="B4" s="50"/>
      <c r="C4" s="49"/>
      <c r="D4" s="50"/>
      <c r="E4" s="51"/>
      <c r="F4" s="51"/>
      <c r="G4" s="52"/>
      <c r="H4" s="53"/>
      <c r="I4" s="53"/>
      <c r="J4" s="45"/>
      <c r="K4" s="45"/>
      <c r="L4" s="45"/>
      <c r="M4" s="45"/>
      <c r="N4" s="40"/>
      <c r="O4" s="46"/>
    </row>
    <row r="5" spans="1:22" ht="16.5" customHeight="1" thickBot="1">
      <c r="A5" s="54" t="s">
        <v>35</v>
      </c>
      <c r="B5" s="55" t="s">
        <v>36</v>
      </c>
      <c r="C5" s="56" t="s">
        <v>37</v>
      </c>
      <c r="D5" s="55" t="s">
        <v>38</v>
      </c>
      <c r="E5" s="57" t="s">
        <v>39</v>
      </c>
      <c r="F5" s="57" t="s">
        <v>40</v>
      </c>
      <c r="G5" s="58" t="s">
        <v>41</v>
      </c>
      <c r="H5" s="59" t="s">
        <v>42</v>
      </c>
      <c r="I5" s="141" t="s">
        <v>43</v>
      </c>
    </row>
    <row r="6" spans="1:22" s="66" customFormat="1" ht="12.75" customHeight="1">
      <c r="A6" s="61" t="s">
        <v>156</v>
      </c>
      <c r="B6" s="62">
        <v>45</v>
      </c>
      <c r="C6" s="63"/>
      <c r="D6" s="64" t="s">
        <v>157</v>
      </c>
      <c r="E6" s="204">
        <v>1686.8</v>
      </c>
      <c r="F6" s="185" t="s">
        <v>158</v>
      </c>
      <c r="G6" s="186"/>
      <c r="H6" s="187"/>
      <c r="I6" s="65"/>
    </row>
    <row r="7" spans="1:22" s="66" customFormat="1" ht="12.75" customHeight="1">
      <c r="A7" s="61" t="s">
        <v>159</v>
      </c>
      <c r="B7" s="62">
        <v>30</v>
      </c>
      <c r="C7" s="63"/>
      <c r="D7" s="64" t="s">
        <v>157</v>
      </c>
      <c r="E7" s="204">
        <v>87.6</v>
      </c>
      <c r="F7" s="73" t="s">
        <v>158</v>
      </c>
      <c r="G7" s="186"/>
      <c r="H7" s="187"/>
      <c r="I7" s="144" t="str">
        <f>IF(SUM(H7:H7)=0,"",SUM(H7:H7))</f>
        <v/>
      </c>
    </row>
    <row r="8" spans="1:22" s="66" customFormat="1" ht="12.75" customHeight="1">
      <c r="A8" s="61" t="s">
        <v>160</v>
      </c>
      <c r="B8" s="62">
        <v>15</v>
      </c>
      <c r="C8" s="63"/>
      <c r="D8" s="64" t="s">
        <v>157</v>
      </c>
      <c r="E8" s="204">
        <v>30.9</v>
      </c>
      <c r="F8" s="73" t="s">
        <v>158</v>
      </c>
      <c r="G8" s="186"/>
      <c r="H8" s="187"/>
      <c r="I8" s="144" t="str">
        <f t="shared" ref="I8:I10" si="0">IF(SUM(H8:H8)=0,"",SUM(H8:H8))</f>
        <v/>
      </c>
    </row>
    <row r="9" spans="1:22" s="66" customFormat="1" ht="12.75" customHeight="1">
      <c r="A9" s="61"/>
      <c r="B9" s="62"/>
      <c r="C9" s="63"/>
      <c r="D9" s="64" t="s">
        <v>161</v>
      </c>
      <c r="E9" s="204">
        <v>499</v>
      </c>
      <c r="F9" s="73" t="s">
        <v>158</v>
      </c>
      <c r="G9" s="186"/>
      <c r="H9" s="187"/>
      <c r="I9" s="144" t="str">
        <f t="shared" si="0"/>
        <v/>
      </c>
    </row>
    <row r="10" spans="1:22" s="66" customFormat="1" ht="12.75" customHeight="1">
      <c r="A10" s="61" t="s">
        <v>162</v>
      </c>
      <c r="B10" s="62"/>
      <c r="C10" s="63"/>
      <c r="D10" s="64" t="s">
        <v>157</v>
      </c>
      <c r="E10" s="204">
        <v>1246</v>
      </c>
      <c r="F10" s="73" t="s">
        <v>158</v>
      </c>
      <c r="G10" s="186"/>
      <c r="H10" s="187"/>
      <c r="I10" s="144" t="str">
        <f t="shared" si="0"/>
        <v/>
      </c>
    </row>
    <row r="11" spans="1:22" s="66" customFormat="1" ht="12.75" customHeight="1" thickBot="1">
      <c r="A11" s="68" t="s">
        <v>163</v>
      </c>
      <c r="B11" s="69"/>
      <c r="C11" s="70"/>
      <c r="D11" s="70"/>
      <c r="E11" s="205">
        <v>2737.3</v>
      </c>
      <c r="F11" s="188" t="s">
        <v>158</v>
      </c>
      <c r="G11" s="189"/>
      <c r="H11" s="190"/>
      <c r="I11" s="144"/>
      <c r="L11" s="67"/>
    </row>
    <row r="12" spans="1:22" s="71" customFormat="1" ht="14.25" customHeight="1" thickBot="1">
      <c r="A12" s="249" t="s">
        <v>44</v>
      </c>
      <c r="B12" s="250"/>
      <c r="C12" s="250"/>
      <c r="D12" s="250"/>
      <c r="E12" s="250"/>
      <c r="F12" s="250"/>
      <c r="G12" s="250"/>
      <c r="H12" s="196">
        <f>ROUNDUP(SUM(H6:H11),0)</f>
        <v>0</v>
      </c>
      <c r="I12" s="145">
        <f>SUM(I7:I11)</f>
        <v>0</v>
      </c>
      <c r="L12" s="72"/>
    </row>
    <row r="13" spans="1:22" s="71" customFormat="1" ht="13.2">
      <c r="A13" s="252" t="s">
        <v>145</v>
      </c>
      <c r="B13" s="73"/>
      <c r="C13" s="73"/>
      <c r="D13" s="164" t="s">
        <v>45</v>
      </c>
      <c r="E13" s="198"/>
      <c r="F13" s="73" t="s">
        <v>46</v>
      </c>
      <c r="G13" s="200"/>
      <c r="H13" s="197"/>
      <c r="I13" s="146"/>
      <c r="J13" s="263"/>
      <c r="K13" s="264"/>
      <c r="L13" s="74"/>
      <c r="M13" s="75"/>
      <c r="N13" s="76"/>
    </row>
    <row r="14" spans="1:22" s="71" customFormat="1" ht="13.2">
      <c r="A14" s="253"/>
      <c r="B14" s="73"/>
      <c r="C14" s="73"/>
      <c r="D14" s="164" t="s">
        <v>47</v>
      </c>
      <c r="E14" s="198"/>
      <c r="F14" s="73" t="s">
        <v>46</v>
      </c>
      <c r="G14" s="200"/>
      <c r="H14" s="197"/>
      <c r="I14" s="146"/>
      <c r="J14" s="77"/>
      <c r="K14" s="78"/>
      <c r="L14" s="74"/>
    </row>
    <row r="15" spans="1:22" s="71" customFormat="1" ht="13.2">
      <c r="A15" s="253"/>
      <c r="B15" s="73"/>
      <c r="C15" s="73"/>
      <c r="D15" s="164" t="s">
        <v>110</v>
      </c>
      <c r="E15" s="198">
        <v>34</v>
      </c>
      <c r="F15" s="73" t="s">
        <v>46</v>
      </c>
      <c r="G15" s="200"/>
      <c r="H15" s="197"/>
      <c r="I15" s="146"/>
      <c r="J15" s="79"/>
      <c r="K15" s="80"/>
      <c r="L15" s="74"/>
    </row>
    <row r="16" spans="1:22" s="71" customFormat="1" ht="13.8" thickBot="1">
      <c r="A16" s="254"/>
      <c r="B16" s="73"/>
      <c r="C16" s="73"/>
      <c r="D16" s="165" t="s">
        <v>48</v>
      </c>
      <c r="E16" s="199"/>
      <c r="F16" s="73" t="s">
        <v>46</v>
      </c>
      <c r="G16" s="200"/>
      <c r="H16" s="197">
        <f>E16*G16</f>
        <v>0</v>
      </c>
      <c r="I16" s="14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s="71" customFormat="1" ht="14.25" customHeight="1" thickBot="1">
      <c r="A17" s="249" t="s">
        <v>44</v>
      </c>
      <c r="B17" s="250"/>
      <c r="C17" s="250"/>
      <c r="D17" s="250"/>
      <c r="E17" s="250"/>
      <c r="F17" s="250"/>
      <c r="G17" s="250"/>
      <c r="H17" s="196">
        <f>SUM(H13:H16)</f>
        <v>0</v>
      </c>
      <c r="I17" s="147">
        <f>SUM(H13:H16)</f>
        <v>0</v>
      </c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1.4" customHeight="1">
      <c r="A18" s="257"/>
      <c r="B18" s="259" t="s">
        <v>49</v>
      </c>
      <c r="C18" s="259"/>
      <c r="D18" s="259"/>
      <c r="E18" s="259"/>
      <c r="F18" s="259"/>
      <c r="G18" s="259"/>
      <c r="H18" s="201">
        <f>ROUNDDOWN((H12+H17)*M18/100,-3)</f>
        <v>0</v>
      </c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1.4" customHeight="1">
      <c r="A19" s="257"/>
      <c r="B19" s="259" t="s">
        <v>50</v>
      </c>
      <c r="C19" s="259"/>
      <c r="D19" s="259"/>
      <c r="E19" s="259"/>
      <c r="F19" s="259"/>
      <c r="G19" s="259"/>
      <c r="H19" s="201">
        <f>ROUNDDOWN((H12+H18+H17)*$M19/100,-3)</f>
        <v>0</v>
      </c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1.4" customHeight="1" thickBot="1">
      <c r="A20" s="258"/>
      <c r="B20" s="260" t="s">
        <v>51</v>
      </c>
      <c r="C20" s="260"/>
      <c r="D20" s="260"/>
      <c r="E20" s="260"/>
      <c r="F20" s="260"/>
      <c r="G20" s="260"/>
      <c r="H20" s="202">
        <f>J20-M21</f>
        <v>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1.4" customHeight="1">
      <c r="A21" s="255" t="s">
        <v>52</v>
      </c>
      <c r="B21" s="256"/>
      <c r="C21" s="256"/>
      <c r="D21" s="256"/>
      <c r="E21" s="256"/>
      <c r="F21" s="256"/>
      <c r="G21" s="256"/>
      <c r="H21" s="203">
        <f>SUM(H12,H17:H20)</f>
        <v>0</v>
      </c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1.4" customHeight="1">
      <c r="A22" s="261" t="s">
        <v>53</v>
      </c>
      <c r="B22" s="262"/>
      <c r="C22" s="262"/>
      <c r="D22" s="262"/>
      <c r="E22" s="262"/>
      <c r="F22" s="262"/>
      <c r="G22" s="262"/>
      <c r="H22" s="201">
        <f>H21*0.1</f>
        <v>0</v>
      </c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21" customHeight="1" thickBot="1">
      <c r="A23" s="247" t="s">
        <v>54</v>
      </c>
      <c r="B23" s="248"/>
      <c r="C23" s="248"/>
      <c r="D23" s="248"/>
      <c r="E23" s="248"/>
      <c r="F23" s="248"/>
      <c r="G23" s="248"/>
      <c r="H23" s="202">
        <f>SUM(H21:H22)</f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6.5" customHeight="1">
      <c r="H24" s="87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1.4" customHeight="1"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s="83" customFormat="1" ht="11.4" customHeight="1">
      <c r="B26" s="84"/>
      <c r="D26" s="85"/>
      <c r="E26" s="86"/>
      <c r="F26" s="86"/>
      <c r="G26" s="82"/>
      <c r="H26" s="82"/>
      <c r="I26" s="82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ht="13.2"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ht="13.2"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ht="13.2"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ht="13.2"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ht="13.2"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13.2"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0:22" ht="13.2"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0:22" ht="13.2"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0:22" ht="13.2"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0:22" ht="13.2"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0:22" ht="13.2"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0:22" ht="13.2"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0:22" ht="13.2"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0:22" ht="13.2"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0:22" ht="13.2"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0:22" ht="13.2"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0:22" ht="13.2"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0:22" ht="13.2"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0:22" ht="13.2"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0:22" ht="13.2"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0:22" ht="13.2"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0:22" ht="13.2"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0:22" ht="13.2"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0:22" ht="13.2"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0:22" ht="13.2"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0:22" ht="13.2"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0:22" ht="13.2"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0:22" ht="13.2"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0:22" ht="13.2"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0:22" ht="13.2"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0:22" ht="13.2"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0:22" ht="13.2"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0:22" ht="13.2"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0:22" ht="13.2"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0:22" ht="13.2"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0:22" ht="13.2"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0:22" ht="13.2"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0:22" ht="13.2"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0:22" ht="13.2"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0:22" ht="13.2"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0:22" ht="13.2"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0:22" ht="13.2"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0:22" ht="13.2"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0:22" ht="13.2"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0:22" ht="13.2"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0:22" ht="13.2"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0:22" ht="13.2"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0:22" ht="13.2"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0:22" ht="13.2"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0:22" ht="13.2"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0:22" ht="13.2"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0:22" ht="13.2"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0:22" ht="13.2">
      <c r="J79"/>
      <c r="K79"/>
      <c r="L79"/>
      <c r="M79"/>
      <c r="N79"/>
      <c r="O79"/>
      <c r="P79"/>
      <c r="Q79"/>
      <c r="R79"/>
      <c r="S79"/>
      <c r="T79"/>
      <c r="U79"/>
      <c r="V79"/>
    </row>
    <row r="80" spans="10:22" ht="13.2">
      <c r="J80"/>
      <c r="K80"/>
      <c r="L80"/>
      <c r="M80"/>
      <c r="N80"/>
      <c r="O80"/>
      <c r="P80"/>
      <c r="Q80"/>
      <c r="R80"/>
      <c r="S80"/>
      <c r="T80"/>
      <c r="U80"/>
      <c r="V80"/>
    </row>
    <row r="81" spans="10:22" ht="13.2">
      <c r="J81"/>
      <c r="K81"/>
      <c r="L81"/>
      <c r="M81"/>
      <c r="N81"/>
      <c r="O81"/>
      <c r="P81"/>
      <c r="Q81"/>
      <c r="R81"/>
      <c r="S81"/>
      <c r="T81"/>
      <c r="U81"/>
      <c r="V81"/>
    </row>
    <row r="82" spans="10:22" ht="13.2"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10:22" ht="13.2"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10:22" ht="13.2"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0:22" ht="13.2"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0:22" ht="13.2"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0:22" ht="13.2"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0:22" ht="13.2"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0:22" ht="13.2">
      <c r="J89"/>
      <c r="K89"/>
      <c r="L89"/>
      <c r="M89"/>
      <c r="N89"/>
      <c r="O89"/>
      <c r="P89"/>
      <c r="Q89"/>
      <c r="R89"/>
      <c r="S89"/>
      <c r="T89"/>
      <c r="U89"/>
      <c r="V89"/>
    </row>
    <row r="90" spans="10:22" ht="13.2">
      <c r="J90"/>
      <c r="K90"/>
      <c r="L90"/>
      <c r="M90"/>
      <c r="N90"/>
      <c r="O90"/>
      <c r="P90"/>
      <c r="Q90"/>
      <c r="R90"/>
      <c r="S90"/>
      <c r="T90"/>
      <c r="U90"/>
      <c r="V90"/>
    </row>
    <row r="91" spans="10:22" ht="13.2">
      <c r="J91"/>
      <c r="K91"/>
      <c r="L91"/>
      <c r="M91"/>
      <c r="N91"/>
      <c r="O91"/>
      <c r="P91"/>
      <c r="Q91"/>
      <c r="R91"/>
      <c r="S91"/>
      <c r="T91"/>
      <c r="U91"/>
      <c r="V91"/>
    </row>
    <row r="92" spans="10:22" ht="13.2">
      <c r="J92"/>
      <c r="K92"/>
      <c r="L92"/>
      <c r="M92"/>
      <c r="N92"/>
      <c r="O92"/>
      <c r="P92"/>
      <c r="Q92"/>
      <c r="R92"/>
      <c r="S92"/>
      <c r="T92"/>
      <c r="U92"/>
      <c r="V92"/>
    </row>
    <row r="93" spans="10:22" ht="13.2">
      <c r="J93"/>
      <c r="K93"/>
      <c r="L93"/>
      <c r="M93"/>
      <c r="N93"/>
      <c r="O93"/>
      <c r="P93"/>
      <c r="Q93"/>
      <c r="R93"/>
      <c r="S93"/>
      <c r="T93"/>
      <c r="U93"/>
      <c r="V93"/>
    </row>
    <row r="94" spans="10:22" ht="13.2"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0:22" ht="13.2">
      <c r="J95"/>
      <c r="K95"/>
      <c r="L95"/>
      <c r="M95"/>
      <c r="N95"/>
      <c r="O95"/>
      <c r="P95"/>
      <c r="Q95"/>
      <c r="R95"/>
      <c r="S95"/>
      <c r="T95"/>
      <c r="U95"/>
      <c r="V95"/>
    </row>
    <row r="96" spans="10:22" ht="13.2"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0:22" ht="13.2">
      <c r="J97"/>
      <c r="K97"/>
      <c r="L97"/>
      <c r="M97"/>
      <c r="N97"/>
      <c r="O97"/>
      <c r="P97"/>
      <c r="Q97"/>
      <c r="R97"/>
      <c r="S97"/>
      <c r="T97"/>
      <c r="U97"/>
      <c r="V97"/>
    </row>
    <row r="98" spans="10:22" ht="13.2">
      <c r="J98"/>
      <c r="K98"/>
      <c r="L98"/>
      <c r="M98"/>
      <c r="N98"/>
      <c r="O98"/>
      <c r="P98"/>
      <c r="Q98"/>
      <c r="R98"/>
      <c r="S98"/>
      <c r="T98"/>
      <c r="U98"/>
      <c r="V98"/>
    </row>
    <row r="99" spans="10:22" ht="13.2"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10:22" ht="13.2">
      <c r="J100"/>
      <c r="K100"/>
      <c r="L100"/>
      <c r="M100"/>
      <c r="N100"/>
      <c r="O100"/>
      <c r="P100"/>
      <c r="Q100"/>
      <c r="R100"/>
      <c r="S100"/>
      <c r="T100"/>
      <c r="U100"/>
      <c r="V100"/>
    </row>
    <row r="101" spans="10:22" ht="13.2">
      <c r="J101"/>
      <c r="K101"/>
      <c r="L101"/>
      <c r="M101"/>
      <c r="N101"/>
      <c r="O101"/>
      <c r="P101"/>
      <c r="Q101"/>
      <c r="R101"/>
      <c r="S101"/>
      <c r="T101"/>
      <c r="U101"/>
      <c r="V101"/>
    </row>
    <row r="102" spans="10:22" ht="13.2">
      <c r="J102"/>
      <c r="K102"/>
      <c r="L102"/>
      <c r="M102"/>
      <c r="N102"/>
      <c r="O102"/>
      <c r="P102"/>
      <c r="Q102"/>
      <c r="R102"/>
      <c r="S102"/>
      <c r="T102"/>
      <c r="U102"/>
      <c r="V102"/>
    </row>
    <row r="103" spans="10:22" ht="13.2">
      <c r="J103"/>
      <c r="K103"/>
      <c r="L103"/>
      <c r="M103"/>
      <c r="N103"/>
      <c r="O103"/>
      <c r="P103"/>
      <c r="Q103"/>
      <c r="R103"/>
      <c r="S103"/>
      <c r="T103"/>
      <c r="U103"/>
      <c r="V103"/>
    </row>
    <row r="104" spans="10:22" ht="13.2">
      <c r="J104"/>
      <c r="K104"/>
      <c r="L104"/>
      <c r="M104"/>
      <c r="N104"/>
      <c r="O104"/>
      <c r="P104"/>
      <c r="Q104"/>
      <c r="R104"/>
      <c r="S104"/>
      <c r="T104"/>
      <c r="U104"/>
      <c r="V104"/>
    </row>
    <row r="105" spans="10:22" ht="13.2"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10:22" ht="13.2"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0:22" ht="13.2"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10:22" ht="13.2"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10:22" ht="13.2"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10:22" ht="13.2">
      <c r="J110"/>
      <c r="K110"/>
      <c r="L110"/>
      <c r="M110"/>
      <c r="N110"/>
      <c r="O110"/>
      <c r="P110"/>
      <c r="Q110"/>
      <c r="R110"/>
      <c r="S110"/>
      <c r="T110"/>
      <c r="U110"/>
      <c r="V110"/>
    </row>
    <row r="111" spans="10:22" ht="13.2">
      <c r="J111"/>
      <c r="K111"/>
      <c r="L111"/>
      <c r="M111"/>
      <c r="N111"/>
      <c r="O111"/>
      <c r="P111"/>
      <c r="Q111"/>
      <c r="R111"/>
      <c r="S111"/>
      <c r="T111"/>
      <c r="U111"/>
      <c r="V111"/>
    </row>
    <row r="112" spans="10:22" ht="13.2">
      <c r="J112"/>
      <c r="K112"/>
      <c r="L112"/>
      <c r="M112"/>
      <c r="N112"/>
      <c r="O112"/>
      <c r="P112"/>
      <c r="Q112"/>
      <c r="R112"/>
      <c r="S112"/>
      <c r="T112"/>
      <c r="U112"/>
      <c r="V112"/>
    </row>
    <row r="113" spans="10:22" ht="13.2">
      <c r="J113"/>
      <c r="K113"/>
      <c r="L113"/>
      <c r="M113"/>
      <c r="N113"/>
      <c r="O113"/>
      <c r="P113"/>
      <c r="Q113"/>
      <c r="R113"/>
      <c r="S113"/>
      <c r="T113"/>
      <c r="U113"/>
      <c r="V113"/>
    </row>
    <row r="114" spans="10:22" ht="13.2">
      <c r="J114"/>
      <c r="K114"/>
      <c r="L114"/>
      <c r="M114"/>
      <c r="N114"/>
      <c r="O114"/>
      <c r="P114"/>
      <c r="Q114"/>
      <c r="R114"/>
      <c r="S114"/>
      <c r="T114"/>
      <c r="U114"/>
      <c r="V114"/>
    </row>
    <row r="115" spans="10:22" ht="13.2">
      <c r="J115"/>
      <c r="K115"/>
      <c r="L115"/>
      <c r="M115"/>
      <c r="N115"/>
      <c r="O115"/>
      <c r="P115"/>
      <c r="Q115"/>
      <c r="R115"/>
      <c r="S115"/>
      <c r="T115"/>
      <c r="U115"/>
      <c r="V115"/>
    </row>
    <row r="116" spans="10:22" ht="13.2">
      <c r="J116"/>
      <c r="K116"/>
      <c r="L116"/>
      <c r="M116"/>
      <c r="N116"/>
      <c r="O116"/>
      <c r="P116"/>
      <c r="Q116"/>
      <c r="R116"/>
      <c r="S116"/>
      <c r="T116"/>
      <c r="U116"/>
      <c r="V116"/>
    </row>
    <row r="117" spans="10:22" ht="13.2">
      <c r="J117"/>
      <c r="K117"/>
      <c r="L117"/>
      <c r="M117"/>
      <c r="N117"/>
      <c r="O117"/>
      <c r="P117"/>
      <c r="Q117"/>
      <c r="R117"/>
      <c r="S117"/>
      <c r="T117"/>
      <c r="U117"/>
      <c r="V117"/>
    </row>
    <row r="118" spans="10:22" ht="13.2">
      <c r="J118"/>
      <c r="K118"/>
      <c r="L118"/>
      <c r="M118"/>
      <c r="N118"/>
      <c r="O118"/>
      <c r="P118"/>
      <c r="Q118"/>
      <c r="R118"/>
      <c r="S118"/>
      <c r="T118"/>
      <c r="U118"/>
      <c r="V118"/>
    </row>
    <row r="119" spans="10:22" ht="13.2">
      <c r="J119"/>
      <c r="K119"/>
      <c r="L119"/>
      <c r="M119"/>
      <c r="N119"/>
      <c r="O119"/>
      <c r="P119"/>
      <c r="Q119"/>
      <c r="R119"/>
      <c r="S119"/>
      <c r="T119"/>
      <c r="U119"/>
      <c r="V119"/>
    </row>
    <row r="120" spans="10:22" ht="13.2">
      <c r="J120"/>
      <c r="K120"/>
      <c r="L120"/>
      <c r="M120"/>
      <c r="N120"/>
      <c r="O120"/>
      <c r="P120"/>
      <c r="Q120"/>
      <c r="R120"/>
      <c r="S120"/>
      <c r="T120"/>
      <c r="U120"/>
      <c r="V120"/>
    </row>
    <row r="121" spans="10:22" ht="13.2">
      <c r="J121"/>
      <c r="K121"/>
      <c r="L121"/>
      <c r="M121"/>
      <c r="N121"/>
      <c r="O121"/>
      <c r="P121"/>
      <c r="Q121"/>
      <c r="R121"/>
      <c r="S121"/>
      <c r="T121"/>
      <c r="U121"/>
      <c r="V121"/>
    </row>
    <row r="122" spans="10:22" ht="13.2">
      <c r="J122"/>
      <c r="K122"/>
      <c r="L122"/>
      <c r="M122"/>
      <c r="N122"/>
      <c r="O122"/>
      <c r="P122"/>
      <c r="Q122"/>
      <c r="R122"/>
      <c r="S122"/>
      <c r="T122"/>
      <c r="U122"/>
      <c r="V122"/>
    </row>
    <row r="123" spans="10:22" ht="13.2">
      <c r="J123"/>
      <c r="K123"/>
      <c r="L123"/>
      <c r="M123"/>
      <c r="N123"/>
      <c r="O123"/>
      <c r="P123"/>
      <c r="Q123"/>
      <c r="R123"/>
      <c r="S123"/>
      <c r="T123"/>
      <c r="U123"/>
      <c r="V123"/>
    </row>
    <row r="124" spans="10:22" ht="13.2">
      <c r="J124"/>
      <c r="K124"/>
      <c r="L124"/>
      <c r="M124"/>
      <c r="N124"/>
      <c r="O124"/>
      <c r="P124"/>
      <c r="Q124"/>
      <c r="R124"/>
      <c r="S124"/>
      <c r="T124"/>
      <c r="U124"/>
      <c r="V124"/>
    </row>
    <row r="125" spans="10:22" ht="13.2">
      <c r="J125"/>
      <c r="K125"/>
      <c r="L125"/>
      <c r="M125"/>
      <c r="N125"/>
      <c r="O125"/>
      <c r="P125"/>
      <c r="Q125"/>
      <c r="R125"/>
      <c r="S125"/>
      <c r="T125"/>
      <c r="U125"/>
      <c r="V125"/>
    </row>
    <row r="126" spans="10:22" ht="13.2"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10:22" ht="13.2">
      <c r="J127"/>
      <c r="K127"/>
      <c r="L127"/>
      <c r="M127"/>
      <c r="N127"/>
      <c r="O127"/>
      <c r="P127"/>
      <c r="Q127"/>
      <c r="R127"/>
      <c r="S127"/>
      <c r="T127"/>
      <c r="U127"/>
      <c r="V127"/>
    </row>
    <row r="128" spans="10:22" ht="13.2">
      <c r="J128"/>
      <c r="K128"/>
      <c r="L128"/>
      <c r="M128"/>
      <c r="N128"/>
      <c r="O128"/>
      <c r="P128"/>
      <c r="Q128"/>
      <c r="R128"/>
      <c r="S128"/>
      <c r="T128"/>
      <c r="U128"/>
      <c r="V128"/>
    </row>
    <row r="129" spans="10:22" ht="13.2">
      <c r="J129"/>
      <c r="K129"/>
      <c r="L129"/>
      <c r="M129"/>
      <c r="N129"/>
      <c r="O129"/>
      <c r="P129"/>
      <c r="Q129"/>
      <c r="R129"/>
      <c r="S129"/>
      <c r="T129"/>
      <c r="U129"/>
      <c r="V129"/>
    </row>
    <row r="130" spans="10:22" ht="13.2">
      <c r="J130"/>
      <c r="K130"/>
      <c r="L130"/>
      <c r="M130"/>
      <c r="N130"/>
      <c r="O130"/>
      <c r="P130"/>
      <c r="Q130"/>
      <c r="R130"/>
      <c r="S130"/>
      <c r="T130"/>
      <c r="U130"/>
      <c r="V130"/>
    </row>
    <row r="131" spans="10:22" ht="13.2"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10:22" ht="13.2">
      <c r="J132"/>
      <c r="K132"/>
      <c r="L132"/>
      <c r="M132"/>
      <c r="N132"/>
      <c r="O132"/>
      <c r="P132"/>
      <c r="Q132"/>
      <c r="R132"/>
      <c r="S132"/>
      <c r="T132"/>
      <c r="U132"/>
      <c r="V132"/>
    </row>
  </sheetData>
  <mergeCells count="12">
    <mergeCell ref="J13:K13"/>
    <mergeCell ref="A23:G23"/>
    <mergeCell ref="A17:G17"/>
    <mergeCell ref="A1:I1"/>
    <mergeCell ref="A12:G12"/>
    <mergeCell ref="A13:A16"/>
    <mergeCell ref="A21:G21"/>
    <mergeCell ref="A18:A20"/>
    <mergeCell ref="B18:G18"/>
    <mergeCell ref="B19:G19"/>
    <mergeCell ref="B20:G20"/>
    <mergeCell ref="A22:G22"/>
  </mergeCells>
  <phoneticPr fontId="2"/>
  <pageMargins left="0.75" right="0.75" top="1" bottom="1" header="0.51200000000000001" footer="0.51200000000000001"/>
  <pageSetup paperSize="9" scale="97" fitToHeight="0" orientation="portrait" r:id="rId1"/>
  <headerFooter alignWithMargins="0"/>
  <colBreaks count="1" manualBreakCount="1">
    <brk id="8" max="3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B50"/>
  <sheetViews>
    <sheetView showZeros="0" view="pageBreakPreview" zoomScaleNormal="100" workbookViewId="0">
      <selection activeCell="G10" sqref="G10"/>
    </sheetView>
  </sheetViews>
  <sheetFormatPr defaultColWidth="9" defaultRowHeight="10.8"/>
  <cols>
    <col min="1" max="1" width="27.6640625" style="83" customWidth="1"/>
    <col min="2" max="2" width="7.44140625" style="84" hidden="1" customWidth="1"/>
    <col min="3" max="3" width="20.6640625" style="85" hidden="1" customWidth="1"/>
    <col min="4" max="4" width="11.77734375" style="83" hidden="1" customWidth="1"/>
    <col min="5" max="5" width="9.6640625" style="85" customWidth="1"/>
    <col min="6" max="39" width="5.77734375" style="90" hidden="1" customWidth="1"/>
    <col min="40" max="47" width="5.77734375" style="90" customWidth="1"/>
    <col min="48" max="49" width="5.77734375" style="90" hidden="1" customWidth="1"/>
    <col min="50" max="53" width="5.77734375" style="90" customWidth="1"/>
    <col min="54" max="67" width="5.77734375" style="90" hidden="1" customWidth="1"/>
    <col min="68" max="68" width="5.77734375" style="90" customWidth="1"/>
    <col min="69" max="69" width="7.44140625" style="90" customWidth="1"/>
    <col min="70" max="70" width="8.77734375" style="83" customWidth="1"/>
    <col min="71" max="71" width="7" style="83" customWidth="1"/>
    <col min="72" max="72" width="35.88671875" style="82" bestFit="1" customWidth="1"/>
    <col min="73" max="73" width="7.44140625" style="83" customWidth="1"/>
    <col min="74" max="74" width="9.6640625" style="82" customWidth="1"/>
    <col min="75" max="75" width="5.6640625" style="83" customWidth="1"/>
    <col min="76" max="76" width="3.6640625" style="83" customWidth="1"/>
    <col min="77" max="77" width="5.6640625" style="83" customWidth="1"/>
    <col min="78" max="78" width="9.6640625" style="83" customWidth="1"/>
    <col min="79" max="79" width="13.44140625" style="83" customWidth="1"/>
    <col min="80" max="16384" width="9" style="83"/>
  </cols>
  <sheetData>
    <row r="1" spans="1:80" s="41" customFormat="1" ht="33.75" customHeight="1">
      <c r="A1" s="251" t="s">
        <v>55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40"/>
    </row>
    <row r="2" spans="1:80" s="41" customFormat="1" ht="13.2">
      <c r="A2" s="42"/>
      <c r="B2" s="43"/>
      <c r="C2" s="43"/>
      <c r="D2" s="43"/>
      <c r="E2" s="44"/>
      <c r="F2" s="44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45"/>
      <c r="BO2" s="45"/>
      <c r="BP2" s="45"/>
      <c r="BQ2" s="38" t="str">
        <f>"("&amp;表紙等_署用!$H$1&amp;")"</f>
        <v>(№ 8-32)</v>
      </c>
      <c r="BR2" s="46"/>
    </row>
    <row r="3" spans="1:80" s="41" customFormat="1" ht="13.2">
      <c r="A3" s="42"/>
      <c r="B3" s="47"/>
      <c r="C3" s="47"/>
      <c r="D3" s="47"/>
      <c r="E3" s="44"/>
      <c r="F3" s="44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45"/>
      <c r="BO3" s="45"/>
      <c r="BP3" s="45"/>
      <c r="BQ3" s="48" t="s">
        <v>79</v>
      </c>
      <c r="BR3" s="46"/>
    </row>
    <row r="4" spans="1:80" ht="5.25" customHeight="1" thickBot="1">
      <c r="B4" s="85"/>
      <c r="BS4" s="82"/>
      <c r="BT4" s="83"/>
      <c r="BU4" s="82"/>
      <c r="BV4" s="83"/>
      <c r="BY4" s="91"/>
    </row>
    <row r="5" spans="1:80" ht="13.5" customHeight="1">
      <c r="A5" s="283"/>
      <c r="B5" s="284"/>
      <c r="C5" s="284"/>
      <c r="D5" s="284"/>
      <c r="E5" s="285"/>
      <c r="F5" s="271" t="s">
        <v>80</v>
      </c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2"/>
      <c r="BL5" s="272"/>
      <c r="BM5" s="272"/>
      <c r="BN5" s="272"/>
      <c r="BO5" s="272"/>
      <c r="BP5" s="272"/>
      <c r="BQ5" s="273"/>
      <c r="BS5" s="82"/>
      <c r="BT5" s="83"/>
      <c r="BU5" s="82"/>
      <c r="BV5" s="83"/>
    </row>
    <row r="6" spans="1:80" ht="14.25" customHeight="1">
      <c r="A6" s="286"/>
      <c r="B6" s="287"/>
      <c r="C6" s="287"/>
      <c r="D6" s="287"/>
      <c r="E6" s="288"/>
      <c r="F6" s="289" t="s">
        <v>107</v>
      </c>
      <c r="G6" s="270"/>
      <c r="H6" s="267" t="s">
        <v>64</v>
      </c>
      <c r="I6" s="268"/>
      <c r="J6" s="267" t="s">
        <v>81</v>
      </c>
      <c r="K6" s="268"/>
      <c r="L6" s="267" t="s">
        <v>82</v>
      </c>
      <c r="M6" s="268"/>
      <c r="N6" s="267" t="s">
        <v>83</v>
      </c>
      <c r="O6" s="268"/>
      <c r="P6" s="269" t="s">
        <v>91</v>
      </c>
      <c r="Q6" s="270"/>
      <c r="R6" s="267" t="s">
        <v>144</v>
      </c>
      <c r="S6" s="268"/>
      <c r="T6" s="267" t="s">
        <v>84</v>
      </c>
      <c r="U6" s="268"/>
      <c r="V6" s="267" t="s">
        <v>85</v>
      </c>
      <c r="W6" s="268"/>
      <c r="X6" s="267" t="s">
        <v>86</v>
      </c>
      <c r="Y6" s="268"/>
      <c r="Z6" s="267" t="s">
        <v>93</v>
      </c>
      <c r="AA6" s="268"/>
      <c r="AB6" s="267" t="s">
        <v>108</v>
      </c>
      <c r="AC6" s="268"/>
      <c r="AD6" s="267" t="s">
        <v>88</v>
      </c>
      <c r="AE6" s="268"/>
      <c r="AF6" s="267" t="s">
        <v>109</v>
      </c>
      <c r="AG6" s="268"/>
      <c r="AH6" s="267" t="s">
        <v>139</v>
      </c>
      <c r="AI6" s="268"/>
      <c r="AJ6" s="267" t="s">
        <v>89</v>
      </c>
      <c r="AK6" s="268"/>
      <c r="AL6" s="267" t="s">
        <v>87</v>
      </c>
      <c r="AM6" s="268"/>
      <c r="AN6" s="269" t="s">
        <v>98</v>
      </c>
      <c r="AO6" s="270"/>
      <c r="AP6" s="269" t="s">
        <v>97</v>
      </c>
      <c r="AQ6" s="270"/>
      <c r="AR6" s="269" t="s">
        <v>99</v>
      </c>
      <c r="AS6" s="270"/>
      <c r="AT6" s="267" t="s">
        <v>94</v>
      </c>
      <c r="AU6" s="268"/>
      <c r="AV6" s="269" t="s">
        <v>95</v>
      </c>
      <c r="AW6" s="270"/>
      <c r="AX6" s="269" t="s">
        <v>96</v>
      </c>
      <c r="AY6" s="270"/>
      <c r="AZ6" s="269" t="s">
        <v>100</v>
      </c>
      <c r="BA6" s="270"/>
      <c r="BB6" s="267" t="s">
        <v>102</v>
      </c>
      <c r="BC6" s="268"/>
      <c r="BD6" s="267" t="s">
        <v>101</v>
      </c>
      <c r="BE6" s="268"/>
      <c r="BF6" s="269" t="s">
        <v>92</v>
      </c>
      <c r="BG6" s="270"/>
      <c r="BH6" s="267" t="s">
        <v>103</v>
      </c>
      <c r="BI6" s="268"/>
      <c r="BJ6" s="267" t="s">
        <v>104</v>
      </c>
      <c r="BK6" s="268"/>
      <c r="BL6" s="267" t="s">
        <v>90</v>
      </c>
      <c r="BM6" s="268"/>
      <c r="BN6" s="269" t="s">
        <v>105</v>
      </c>
      <c r="BO6" s="290"/>
      <c r="BP6" s="281" t="s">
        <v>56</v>
      </c>
      <c r="BQ6" s="282"/>
      <c r="BS6" s="82"/>
      <c r="BT6" s="83"/>
      <c r="BU6" s="82"/>
      <c r="BV6" s="83"/>
    </row>
    <row r="7" spans="1:80" ht="14.25" customHeight="1">
      <c r="A7" s="277" t="s">
        <v>57</v>
      </c>
      <c r="B7" s="278"/>
      <c r="C7" s="278"/>
      <c r="D7" s="278"/>
      <c r="E7" s="279"/>
      <c r="F7" s="280">
        <f>BU18</f>
        <v>0</v>
      </c>
      <c r="G7" s="266"/>
      <c r="H7" s="265">
        <f>BU19</f>
        <v>0</v>
      </c>
      <c r="I7" s="266"/>
      <c r="J7" s="265">
        <f>BU20</f>
        <v>0</v>
      </c>
      <c r="K7" s="266"/>
      <c r="L7" s="265">
        <f>BU21</f>
        <v>0</v>
      </c>
      <c r="M7" s="266"/>
      <c r="N7" s="265">
        <f>BU22</f>
        <v>0</v>
      </c>
      <c r="O7" s="266"/>
      <c r="P7" s="265">
        <f>BU33</f>
        <v>0</v>
      </c>
      <c r="Q7" s="266"/>
      <c r="R7" s="265">
        <f>BU48</f>
        <v>0</v>
      </c>
      <c r="S7" s="266"/>
      <c r="T7" s="265">
        <f>BU26</f>
        <v>0</v>
      </c>
      <c r="U7" s="266"/>
      <c r="V7" s="265">
        <f>BU27</f>
        <v>0</v>
      </c>
      <c r="W7" s="266"/>
      <c r="X7" s="265">
        <f>BU28</f>
        <v>0</v>
      </c>
      <c r="Y7" s="266"/>
      <c r="Z7" s="265">
        <f>BU35</f>
        <v>0</v>
      </c>
      <c r="AA7" s="266"/>
      <c r="AB7" s="265">
        <f>BU23</f>
        <v>0</v>
      </c>
      <c r="AC7" s="266"/>
      <c r="AD7" s="265">
        <f>BU30</f>
        <v>0</v>
      </c>
      <c r="AE7" s="266"/>
      <c r="AF7" s="265">
        <f>BU24</f>
        <v>0</v>
      </c>
      <c r="AG7" s="266"/>
      <c r="AH7" s="265">
        <f>BU25</f>
        <v>0</v>
      </c>
      <c r="AI7" s="266"/>
      <c r="AJ7" s="265">
        <f>BU31</f>
        <v>0</v>
      </c>
      <c r="AK7" s="266"/>
      <c r="AL7" s="265">
        <f>BU29</f>
        <v>0</v>
      </c>
      <c r="AM7" s="266"/>
      <c r="AN7" s="265">
        <f>BU40</f>
        <v>0</v>
      </c>
      <c r="AO7" s="266"/>
      <c r="AP7" s="265">
        <f>BU39</f>
        <v>0</v>
      </c>
      <c r="AQ7" s="266"/>
      <c r="AR7" s="265">
        <f>BU41</f>
        <v>0</v>
      </c>
      <c r="AS7" s="266"/>
      <c r="AT7" s="265">
        <f>BU36</f>
        <v>0</v>
      </c>
      <c r="AU7" s="266"/>
      <c r="AV7" s="265">
        <f>BU37</f>
        <v>0</v>
      </c>
      <c r="AW7" s="266"/>
      <c r="AX7" s="265">
        <f>BU38</f>
        <v>0</v>
      </c>
      <c r="AY7" s="266"/>
      <c r="AZ7" s="265">
        <f>BU42</f>
        <v>0</v>
      </c>
      <c r="BA7" s="266"/>
      <c r="BB7" s="265">
        <f>BU44</f>
        <v>0</v>
      </c>
      <c r="BC7" s="266"/>
      <c r="BD7" s="265">
        <f>BU43</f>
        <v>0</v>
      </c>
      <c r="BE7" s="266"/>
      <c r="BF7" s="265">
        <f>BU34</f>
        <v>0</v>
      </c>
      <c r="BG7" s="266"/>
      <c r="BH7" s="265">
        <f>BU45</f>
        <v>0</v>
      </c>
      <c r="BI7" s="266"/>
      <c r="BJ7" s="265">
        <f>BU46</f>
        <v>0</v>
      </c>
      <c r="BK7" s="266"/>
      <c r="BL7" s="265">
        <f>BU32</f>
        <v>0</v>
      </c>
      <c r="BM7" s="266"/>
      <c r="BN7" s="265">
        <f>BU47</f>
        <v>0</v>
      </c>
      <c r="BO7" s="274"/>
      <c r="BP7" s="275">
        <f>SUM(F7:BO7)</f>
        <v>0</v>
      </c>
      <c r="BQ7" s="276"/>
      <c r="BS7" s="82"/>
      <c r="BT7" s="83"/>
      <c r="BU7" s="82"/>
      <c r="BV7" s="83"/>
    </row>
    <row r="8" spans="1:80" s="107" customFormat="1" ht="18.75" customHeight="1" thickBot="1">
      <c r="A8" s="138" t="s">
        <v>35</v>
      </c>
      <c r="B8" s="81" t="s">
        <v>36</v>
      </c>
      <c r="C8" s="81" t="s">
        <v>58</v>
      </c>
      <c r="D8" s="139" t="s">
        <v>37</v>
      </c>
      <c r="E8" s="140" t="s">
        <v>38</v>
      </c>
      <c r="F8" s="92" t="s">
        <v>106</v>
      </c>
      <c r="G8" s="93" t="s">
        <v>60</v>
      </c>
      <c r="H8" s="93" t="s">
        <v>59</v>
      </c>
      <c r="I8" s="93" t="s">
        <v>60</v>
      </c>
      <c r="J8" s="93" t="s">
        <v>59</v>
      </c>
      <c r="K8" s="93" t="s">
        <v>60</v>
      </c>
      <c r="L8" s="93" t="s">
        <v>59</v>
      </c>
      <c r="M8" s="93" t="s">
        <v>60</v>
      </c>
      <c r="N8" s="93" t="s">
        <v>59</v>
      </c>
      <c r="O8" s="93" t="s">
        <v>60</v>
      </c>
      <c r="P8" s="93" t="s">
        <v>59</v>
      </c>
      <c r="Q8" s="93" t="s">
        <v>60</v>
      </c>
      <c r="R8" s="93" t="s">
        <v>59</v>
      </c>
      <c r="S8" s="93" t="s">
        <v>60</v>
      </c>
      <c r="T8" s="93" t="s">
        <v>59</v>
      </c>
      <c r="U8" s="93" t="s">
        <v>60</v>
      </c>
      <c r="V8" s="93" t="s">
        <v>59</v>
      </c>
      <c r="W8" s="93" t="s">
        <v>60</v>
      </c>
      <c r="X8" s="93" t="s">
        <v>59</v>
      </c>
      <c r="Y8" s="93" t="s">
        <v>60</v>
      </c>
      <c r="Z8" s="93" t="s">
        <v>59</v>
      </c>
      <c r="AA8" s="93" t="s">
        <v>60</v>
      </c>
      <c r="AB8" s="93" t="s">
        <v>59</v>
      </c>
      <c r="AC8" s="93" t="s">
        <v>60</v>
      </c>
      <c r="AD8" s="93" t="s">
        <v>59</v>
      </c>
      <c r="AE8" s="93" t="s">
        <v>60</v>
      </c>
      <c r="AF8" s="93" t="s">
        <v>59</v>
      </c>
      <c r="AG8" s="93" t="s">
        <v>60</v>
      </c>
      <c r="AH8" s="93" t="s">
        <v>59</v>
      </c>
      <c r="AI8" s="93" t="s">
        <v>60</v>
      </c>
      <c r="AJ8" s="93" t="s">
        <v>59</v>
      </c>
      <c r="AK8" s="93" t="s">
        <v>60</v>
      </c>
      <c r="AL8" s="93" t="s">
        <v>59</v>
      </c>
      <c r="AM8" s="93" t="s">
        <v>60</v>
      </c>
      <c r="AN8" s="93" t="s">
        <v>59</v>
      </c>
      <c r="AO8" s="93" t="s">
        <v>60</v>
      </c>
      <c r="AP8" s="93" t="s">
        <v>59</v>
      </c>
      <c r="AQ8" s="93" t="s">
        <v>60</v>
      </c>
      <c r="AR8" s="93" t="s">
        <v>59</v>
      </c>
      <c r="AS8" s="93" t="s">
        <v>60</v>
      </c>
      <c r="AT8" s="93" t="s">
        <v>59</v>
      </c>
      <c r="AU8" s="93" t="s">
        <v>60</v>
      </c>
      <c r="AV8" s="93" t="s">
        <v>59</v>
      </c>
      <c r="AW8" s="93" t="s">
        <v>60</v>
      </c>
      <c r="AX8" s="93" t="s">
        <v>59</v>
      </c>
      <c r="AY8" s="93" t="s">
        <v>60</v>
      </c>
      <c r="AZ8" s="93" t="s">
        <v>59</v>
      </c>
      <c r="BA8" s="93" t="s">
        <v>60</v>
      </c>
      <c r="BB8" s="93" t="s">
        <v>59</v>
      </c>
      <c r="BC8" s="93" t="s">
        <v>60</v>
      </c>
      <c r="BD8" s="93" t="s">
        <v>59</v>
      </c>
      <c r="BE8" s="93" t="s">
        <v>60</v>
      </c>
      <c r="BF8" s="93" t="s">
        <v>59</v>
      </c>
      <c r="BG8" s="93" t="s">
        <v>60</v>
      </c>
      <c r="BH8" s="93" t="s">
        <v>59</v>
      </c>
      <c r="BI8" s="93" t="s">
        <v>60</v>
      </c>
      <c r="BJ8" s="93" t="s">
        <v>59</v>
      </c>
      <c r="BK8" s="93" t="s">
        <v>60</v>
      </c>
      <c r="BL8" s="93" t="s">
        <v>59</v>
      </c>
      <c r="BM8" s="93" t="s">
        <v>60</v>
      </c>
      <c r="BN8" s="93" t="s">
        <v>61</v>
      </c>
      <c r="BO8" s="94" t="s">
        <v>60</v>
      </c>
      <c r="BP8" s="92" t="s">
        <v>61</v>
      </c>
      <c r="BQ8" s="95" t="s">
        <v>62</v>
      </c>
      <c r="BS8" s="137"/>
      <c r="BT8" s="83"/>
      <c r="BU8" s="82"/>
    </row>
    <row r="9" spans="1:80" s="135" customFormat="1">
      <c r="A9" s="171" t="s">
        <v>156</v>
      </c>
      <c r="B9" s="172"/>
      <c r="C9" s="173"/>
      <c r="D9" s="174"/>
      <c r="E9" s="175" t="s">
        <v>157</v>
      </c>
      <c r="F9" s="191"/>
      <c r="G9" s="206"/>
      <c r="H9" s="192"/>
      <c r="I9" s="206"/>
      <c r="J9" s="192"/>
      <c r="K9" s="206"/>
      <c r="L9" s="192"/>
      <c r="M9" s="206"/>
      <c r="N9" s="192"/>
      <c r="O9" s="206"/>
      <c r="P9" s="192"/>
      <c r="Q9" s="206"/>
      <c r="R9" s="192"/>
      <c r="S9" s="206"/>
      <c r="T9" s="192"/>
      <c r="U9" s="206"/>
      <c r="V9" s="192"/>
      <c r="W9" s="206"/>
      <c r="X9" s="192"/>
      <c r="Y9" s="206"/>
      <c r="Z9" s="192"/>
      <c r="AA9" s="206"/>
      <c r="AB9" s="192"/>
      <c r="AC9" s="206"/>
      <c r="AD9" s="192"/>
      <c r="AE9" s="206"/>
      <c r="AF9" s="192"/>
      <c r="AG9" s="206"/>
      <c r="AH9" s="192"/>
      <c r="AI9" s="206"/>
      <c r="AJ9" s="192"/>
      <c r="AK9" s="206"/>
      <c r="AL9" s="192"/>
      <c r="AM9" s="206"/>
      <c r="AN9" s="192"/>
      <c r="AO9" s="206"/>
      <c r="AP9" s="192">
        <v>2</v>
      </c>
      <c r="AQ9" s="206">
        <v>31</v>
      </c>
      <c r="AR9" s="192">
        <v>7</v>
      </c>
      <c r="AS9" s="206">
        <v>163.1</v>
      </c>
      <c r="AT9" s="192">
        <v>44</v>
      </c>
      <c r="AU9" s="206">
        <v>1125.5</v>
      </c>
      <c r="AV9" s="192"/>
      <c r="AW9" s="206"/>
      <c r="AX9" s="192"/>
      <c r="AY9" s="206"/>
      <c r="AZ9" s="192">
        <v>10</v>
      </c>
      <c r="BA9" s="206">
        <v>367.2</v>
      </c>
      <c r="BB9" s="192"/>
      <c r="BC9" s="206"/>
      <c r="BD9" s="192"/>
      <c r="BE9" s="206"/>
      <c r="BF9" s="192"/>
      <c r="BG9" s="206"/>
      <c r="BH9" s="192"/>
      <c r="BI9" s="206"/>
      <c r="BJ9" s="192"/>
      <c r="BK9" s="206"/>
      <c r="BL9" s="192"/>
      <c r="BM9" s="206"/>
      <c r="BN9" s="192"/>
      <c r="BO9" s="210"/>
      <c r="BP9" s="191">
        <f>SUMIF(F$8:BO$8,"個数",F9:BO9)</f>
        <v>63</v>
      </c>
      <c r="BQ9" s="210">
        <f>SUMIF(F$8:BO$8,"施工長",F9:BO9)</f>
        <v>1686.8</v>
      </c>
      <c r="BS9" s="136"/>
      <c r="BT9" s="83"/>
      <c r="BU9" s="82"/>
    </row>
    <row r="10" spans="1:80" s="135" customFormat="1">
      <c r="A10" s="176" t="s">
        <v>159</v>
      </c>
      <c r="B10" s="177"/>
      <c r="C10" s="178"/>
      <c r="D10" s="179"/>
      <c r="E10" s="180" t="s">
        <v>157</v>
      </c>
      <c r="F10" s="193"/>
      <c r="G10" s="207"/>
      <c r="H10" s="142"/>
      <c r="I10" s="207"/>
      <c r="J10" s="142"/>
      <c r="K10" s="207"/>
      <c r="L10" s="142"/>
      <c r="M10" s="207"/>
      <c r="N10" s="142"/>
      <c r="O10" s="207"/>
      <c r="P10" s="142"/>
      <c r="Q10" s="207"/>
      <c r="R10" s="142"/>
      <c r="S10" s="207"/>
      <c r="T10" s="142"/>
      <c r="U10" s="207"/>
      <c r="V10" s="142"/>
      <c r="W10" s="207"/>
      <c r="X10" s="142"/>
      <c r="Y10" s="207"/>
      <c r="Z10" s="142"/>
      <c r="AA10" s="207"/>
      <c r="AB10" s="142"/>
      <c r="AC10" s="207"/>
      <c r="AD10" s="142"/>
      <c r="AE10" s="207"/>
      <c r="AF10" s="142"/>
      <c r="AG10" s="207"/>
      <c r="AH10" s="142"/>
      <c r="AI10" s="207"/>
      <c r="AJ10" s="142"/>
      <c r="AK10" s="207"/>
      <c r="AL10" s="142"/>
      <c r="AM10" s="207"/>
      <c r="AN10" s="142"/>
      <c r="AO10" s="207"/>
      <c r="AP10" s="142"/>
      <c r="AQ10" s="207"/>
      <c r="AR10" s="142">
        <v>7</v>
      </c>
      <c r="AS10" s="207">
        <v>23.1</v>
      </c>
      <c r="AT10" s="142">
        <v>19</v>
      </c>
      <c r="AU10" s="207">
        <v>54.9</v>
      </c>
      <c r="AV10" s="142"/>
      <c r="AW10" s="207"/>
      <c r="AX10" s="142"/>
      <c r="AY10" s="207"/>
      <c r="AZ10" s="142">
        <v>3</v>
      </c>
      <c r="BA10" s="207">
        <v>9.6</v>
      </c>
      <c r="BB10" s="142"/>
      <c r="BC10" s="207"/>
      <c r="BD10" s="142"/>
      <c r="BE10" s="207"/>
      <c r="BF10" s="142"/>
      <c r="BG10" s="207"/>
      <c r="BH10" s="142"/>
      <c r="BI10" s="207"/>
      <c r="BJ10" s="142"/>
      <c r="BK10" s="207"/>
      <c r="BL10" s="142"/>
      <c r="BM10" s="207"/>
      <c r="BN10" s="142"/>
      <c r="BO10" s="211"/>
      <c r="BP10" s="193">
        <f>SUMIF(F$8:BO$8,"個数",F10:BO10)</f>
        <v>29</v>
      </c>
      <c r="BQ10" s="211">
        <f>SUMIF(F$8:BO$8,"施工長",F10:BO10)</f>
        <v>87.6</v>
      </c>
      <c r="BS10" s="136"/>
      <c r="BT10" s="83"/>
      <c r="BU10" s="82"/>
    </row>
    <row r="11" spans="1:80" s="135" customFormat="1">
      <c r="A11" s="176" t="s">
        <v>160</v>
      </c>
      <c r="B11" s="177"/>
      <c r="C11" s="178"/>
      <c r="D11" s="179"/>
      <c r="E11" s="180" t="s">
        <v>157</v>
      </c>
      <c r="F11" s="193"/>
      <c r="G11" s="207"/>
      <c r="H11" s="142"/>
      <c r="I11" s="207"/>
      <c r="J11" s="142"/>
      <c r="K11" s="207"/>
      <c r="L11" s="142"/>
      <c r="M11" s="207"/>
      <c r="N11" s="142"/>
      <c r="O11" s="207"/>
      <c r="P11" s="142"/>
      <c r="Q11" s="207"/>
      <c r="R11" s="142"/>
      <c r="S11" s="207"/>
      <c r="T11" s="142"/>
      <c r="U11" s="207"/>
      <c r="V11" s="142"/>
      <c r="W11" s="207"/>
      <c r="X11" s="142"/>
      <c r="Y11" s="207"/>
      <c r="Z11" s="142"/>
      <c r="AA11" s="207"/>
      <c r="AB11" s="142"/>
      <c r="AC11" s="207"/>
      <c r="AD11" s="142"/>
      <c r="AE11" s="207"/>
      <c r="AF11" s="142"/>
      <c r="AG11" s="207"/>
      <c r="AH11" s="142"/>
      <c r="AI11" s="207"/>
      <c r="AJ11" s="142"/>
      <c r="AK11" s="207"/>
      <c r="AL11" s="142"/>
      <c r="AM11" s="207"/>
      <c r="AN11" s="142"/>
      <c r="AO11" s="207"/>
      <c r="AP11" s="142"/>
      <c r="AQ11" s="207"/>
      <c r="AR11" s="142">
        <v>2</v>
      </c>
      <c r="AS11" s="207">
        <v>15</v>
      </c>
      <c r="AT11" s="142">
        <v>6</v>
      </c>
      <c r="AU11" s="207">
        <v>15.9</v>
      </c>
      <c r="AV11" s="142"/>
      <c r="AW11" s="207"/>
      <c r="AX11" s="142"/>
      <c r="AY11" s="207"/>
      <c r="AZ11" s="142"/>
      <c r="BA11" s="207"/>
      <c r="BB11" s="142"/>
      <c r="BC11" s="207"/>
      <c r="BD11" s="142"/>
      <c r="BE11" s="207"/>
      <c r="BF11" s="142"/>
      <c r="BG11" s="207"/>
      <c r="BH11" s="142"/>
      <c r="BI11" s="207"/>
      <c r="BJ11" s="142"/>
      <c r="BK11" s="207"/>
      <c r="BL11" s="142"/>
      <c r="BM11" s="207"/>
      <c r="BN11" s="142"/>
      <c r="BO11" s="211"/>
      <c r="BP11" s="193">
        <f t="shared" ref="BP11:BP13" si="0">SUMIF(F$8:BO$8,"個数",F11:BO11)</f>
        <v>8</v>
      </c>
      <c r="BQ11" s="211">
        <f t="shared" ref="BQ11:BQ13" si="1">SUMIF(F$8:BO$8,"施工長",F11:BO11)</f>
        <v>30.9</v>
      </c>
      <c r="BS11" s="136"/>
      <c r="BT11" s="83"/>
      <c r="BU11" s="82"/>
    </row>
    <row r="12" spans="1:80" s="135" customFormat="1">
      <c r="A12" s="176"/>
      <c r="B12" s="177"/>
      <c r="C12" s="178"/>
      <c r="D12" s="179"/>
      <c r="E12" s="180" t="s">
        <v>161</v>
      </c>
      <c r="F12" s="193"/>
      <c r="G12" s="207"/>
      <c r="H12" s="142"/>
      <c r="I12" s="207"/>
      <c r="J12" s="142"/>
      <c r="K12" s="207"/>
      <c r="L12" s="142"/>
      <c r="M12" s="207"/>
      <c r="N12" s="142"/>
      <c r="O12" s="207"/>
      <c r="P12" s="142"/>
      <c r="Q12" s="207"/>
      <c r="R12" s="142"/>
      <c r="S12" s="207"/>
      <c r="T12" s="142"/>
      <c r="U12" s="207"/>
      <c r="V12" s="142"/>
      <c r="W12" s="207"/>
      <c r="X12" s="142"/>
      <c r="Y12" s="207"/>
      <c r="Z12" s="142"/>
      <c r="AA12" s="207"/>
      <c r="AB12" s="142"/>
      <c r="AC12" s="207"/>
      <c r="AD12" s="142"/>
      <c r="AE12" s="207"/>
      <c r="AF12" s="142"/>
      <c r="AG12" s="207"/>
      <c r="AH12" s="142"/>
      <c r="AI12" s="207"/>
      <c r="AJ12" s="142"/>
      <c r="AK12" s="207"/>
      <c r="AL12" s="142"/>
      <c r="AM12" s="207"/>
      <c r="AN12" s="142"/>
      <c r="AO12" s="207"/>
      <c r="AP12" s="142"/>
      <c r="AQ12" s="207"/>
      <c r="AR12" s="142">
        <v>4</v>
      </c>
      <c r="AS12" s="207">
        <v>14</v>
      </c>
      <c r="AT12" s="142"/>
      <c r="AU12" s="207"/>
      <c r="AV12" s="142"/>
      <c r="AW12" s="207"/>
      <c r="AX12" s="142">
        <v>2</v>
      </c>
      <c r="AY12" s="207">
        <v>485</v>
      </c>
      <c r="AZ12" s="142"/>
      <c r="BA12" s="207"/>
      <c r="BB12" s="142"/>
      <c r="BC12" s="207"/>
      <c r="BD12" s="142"/>
      <c r="BE12" s="207"/>
      <c r="BF12" s="142"/>
      <c r="BG12" s="207"/>
      <c r="BH12" s="142"/>
      <c r="BI12" s="207"/>
      <c r="BJ12" s="142"/>
      <c r="BK12" s="207"/>
      <c r="BL12" s="142"/>
      <c r="BM12" s="207"/>
      <c r="BN12" s="142"/>
      <c r="BO12" s="211"/>
      <c r="BP12" s="193">
        <f t="shared" si="0"/>
        <v>6</v>
      </c>
      <c r="BQ12" s="211">
        <f t="shared" si="1"/>
        <v>499</v>
      </c>
      <c r="BS12" s="136"/>
      <c r="BT12" s="83"/>
      <c r="BU12" s="82"/>
    </row>
    <row r="13" spans="1:80" s="135" customFormat="1">
      <c r="A13" s="176" t="s">
        <v>162</v>
      </c>
      <c r="B13" s="177"/>
      <c r="C13" s="178"/>
      <c r="D13" s="179"/>
      <c r="E13" s="180" t="s">
        <v>157</v>
      </c>
      <c r="F13" s="193"/>
      <c r="G13" s="207"/>
      <c r="H13" s="142"/>
      <c r="I13" s="207"/>
      <c r="J13" s="142"/>
      <c r="K13" s="207"/>
      <c r="L13" s="142"/>
      <c r="M13" s="207"/>
      <c r="N13" s="142"/>
      <c r="O13" s="207"/>
      <c r="P13" s="142"/>
      <c r="Q13" s="207"/>
      <c r="R13" s="142"/>
      <c r="S13" s="207"/>
      <c r="T13" s="142"/>
      <c r="U13" s="207"/>
      <c r="V13" s="142"/>
      <c r="W13" s="207"/>
      <c r="X13" s="142"/>
      <c r="Y13" s="207"/>
      <c r="Z13" s="142"/>
      <c r="AA13" s="207"/>
      <c r="AB13" s="142"/>
      <c r="AC13" s="207"/>
      <c r="AD13" s="142"/>
      <c r="AE13" s="207"/>
      <c r="AF13" s="142"/>
      <c r="AG13" s="207"/>
      <c r="AH13" s="142"/>
      <c r="AI13" s="207"/>
      <c r="AJ13" s="142"/>
      <c r="AK13" s="207"/>
      <c r="AL13" s="142"/>
      <c r="AM13" s="207"/>
      <c r="AN13" s="142"/>
      <c r="AO13" s="207"/>
      <c r="AP13" s="142">
        <v>8</v>
      </c>
      <c r="AQ13" s="207">
        <v>72</v>
      </c>
      <c r="AR13" s="142">
        <v>22</v>
      </c>
      <c r="AS13" s="207">
        <v>243</v>
      </c>
      <c r="AT13" s="142">
        <v>82</v>
      </c>
      <c r="AU13" s="207">
        <v>856</v>
      </c>
      <c r="AV13" s="142"/>
      <c r="AW13" s="207"/>
      <c r="AX13" s="142"/>
      <c r="AY13" s="207"/>
      <c r="AZ13" s="142">
        <v>7</v>
      </c>
      <c r="BA13" s="207">
        <v>75</v>
      </c>
      <c r="BB13" s="142"/>
      <c r="BC13" s="207"/>
      <c r="BD13" s="142"/>
      <c r="BE13" s="207"/>
      <c r="BF13" s="142"/>
      <c r="BG13" s="207"/>
      <c r="BH13" s="142"/>
      <c r="BI13" s="207"/>
      <c r="BJ13" s="142"/>
      <c r="BK13" s="207"/>
      <c r="BL13" s="142"/>
      <c r="BM13" s="207"/>
      <c r="BN13" s="142"/>
      <c r="BO13" s="211"/>
      <c r="BP13" s="193">
        <f t="shared" si="0"/>
        <v>119</v>
      </c>
      <c r="BQ13" s="211">
        <f t="shared" si="1"/>
        <v>1246</v>
      </c>
      <c r="BS13" s="136"/>
      <c r="BT13" s="83"/>
      <c r="BU13" s="82"/>
    </row>
    <row r="14" spans="1:80" s="66" customFormat="1" ht="11.4" thickBot="1">
      <c r="A14" s="96" t="s">
        <v>163</v>
      </c>
      <c r="B14" s="97"/>
      <c r="C14" s="98"/>
      <c r="D14" s="99"/>
      <c r="E14" s="155"/>
      <c r="F14" s="194"/>
      <c r="G14" s="208"/>
      <c r="H14" s="143"/>
      <c r="I14" s="208"/>
      <c r="J14" s="143"/>
      <c r="K14" s="208"/>
      <c r="L14" s="143"/>
      <c r="M14" s="208"/>
      <c r="N14" s="143"/>
      <c r="O14" s="208"/>
      <c r="P14" s="143"/>
      <c r="Q14" s="208"/>
      <c r="R14" s="143"/>
      <c r="S14" s="208"/>
      <c r="T14" s="143"/>
      <c r="U14" s="208"/>
      <c r="V14" s="143"/>
      <c r="W14" s="208"/>
      <c r="X14" s="143"/>
      <c r="Y14" s="208"/>
      <c r="Z14" s="143"/>
      <c r="AA14" s="208"/>
      <c r="AB14" s="143"/>
      <c r="AC14" s="208"/>
      <c r="AD14" s="143"/>
      <c r="AE14" s="208"/>
      <c r="AF14" s="143"/>
      <c r="AG14" s="208"/>
      <c r="AH14" s="143"/>
      <c r="AI14" s="208"/>
      <c r="AJ14" s="143"/>
      <c r="AK14" s="208"/>
      <c r="AL14" s="143"/>
      <c r="AM14" s="208"/>
      <c r="AN14" s="143">
        <v>82</v>
      </c>
      <c r="AO14" s="208">
        <v>842.5</v>
      </c>
      <c r="AP14" s="143">
        <v>7</v>
      </c>
      <c r="AQ14" s="208">
        <v>156</v>
      </c>
      <c r="AR14" s="143">
        <v>71</v>
      </c>
      <c r="AS14" s="208">
        <v>845.8</v>
      </c>
      <c r="AT14" s="143">
        <v>35</v>
      </c>
      <c r="AU14" s="208">
        <v>395</v>
      </c>
      <c r="AV14" s="143"/>
      <c r="AW14" s="208"/>
      <c r="AX14" s="143">
        <v>35</v>
      </c>
      <c r="AY14" s="208">
        <v>479</v>
      </c>
      <c r="AZ14" s="143">
        <v>3</v>
      </c>
      <c r="BA14" s="208">
        <v>19</v>
      </c>
      <c r="BB14" s="143"/>
      <c r="BC14" s="208"/>
      <c r="BD14" s="143"/>
      <c r="BE14" s="208"/>
      <c r="BF14" s="143"/>
      <c r="BG14" s="208"/>
      <c r="BH14" s="143"/>
      <c r="BI14" s="208"/>
      <c r="BJ14" s="143"/>
      <c r="BK14" s="208"/>
      <c r="BL14" s="143"/>
      <c r="BM14" s="208"/>
      <c r="BN14" s="143"/>
      <c r="BO14" s="212"/>
      <c r="BP14" s="194">
        <f>SUMIF(F$8:BO$8,"個数",F14:BO14)</f>
        <v>233</v>
      </c>
      <c r="BQ14" s="212">
        <f>SUMIF(F$8:BO$8,"施工長",F14:BO14)</f>
        <v>2737.3</v>
      </c>
      <c r="BS14" s="67"/>
      <c r="BT14" s="83"/>
      <c r="BU14" s="82"/>
    </row>
    <row r="15" spans="1:80" s="105" customFormat="1" ht="11.4" thickBot="1">
      <c r="A15" s="100"/>
      <c r="B15" s="101"/>
      <c r="C15" s="101"/>
      <c r="D15" s="102"/>
      <c r="E15" s="156" t="s">
        <v>52</v>
      </c>
      <c r="F15" s="103">
        <f t="shared" ref="F15:AM15" si="2">SUM(F9:F14)</f>
        <v>0</v>
      </c>
      <c r="G15" s="209">
        <f t="shared" si="2"/>
        <v>0</v>
      </c>
      <c r="H15" s="104">
        <f t="shared" si="2"/>
        <v>0</v>
      </c>
      <c r="I15" s="209">
        <f t="shared" si="2"/>
        <v>0</v>
      </c>
      <c r="J15" s="104">
        <f t="shared" si="2"/>
        <v>0</v>
      </c>
      <c r="K15" s="209">
        <f t="shared" si="2"/>
        <v>0</v>
      </c>
      <c r="L15" s="104">
        <f t="shared" si="2"/>
        <v>0</v>
      </c>
      <c r="M15" s="209">
        <f t="shared" si="2"/>
        <v>0</v>
      </c>
      <c r="N15" s="104">
        <f t="shared" si="2"/>
        <v>0</v>
      </c>
      <c r="O15" s="209">
        <f t="shared" si="2"/>
        <v>0</v>
      </c>
      <c r="P15" s="104">
        <f t="shared" ref="P15:AA15" si="3">SUM(P9:P14)</f>
        <v>0</v>
      </c>
      <c r="Q15" s="209">
        <f t="shared" si="3"/>
        <v>0</v>
      </c>
      <c r="R15" s="104">
        <f t="shared" si="3"/>
        <v>0</v>
      </c>
      <c r="S15" s="209">
        <f t="shared" si="3"/>
        <v>0</v>
      </c>
      <c r="T15" s="104">
        <f t="shared" si="3"/>
        <v>0</v>
      </c>
      <c r="U15" s="209">
        <f t="shared" si="3"/>
        <v>0</v>
      </c>
      <c r="V15" s="104">
        <f t="shared" si="3"/>
        <v>0</v>
      </c>
      <c r="W15" s="209">
        <f t="shared" si="3"/>
        <v>0</v>
      </c>
      <c r="X15" s="104">
        <f t="shared" si="3"/>
        <v>0</v>
      </c>
      <c r="Y15" s="209">
        <f t="shared" si="3"/>
        <v>0</v>
      </c>
      <c r="Z15" s="104">
        <f t="shared" si="3"/>
        <v>0</v>
      </c>
      <c r="AA15" s="209">
        <f t="shared" si="3"/>
        <v>0</v>
      </c>
      <c r="AB15" s="104">
        <f t="shared" si="2"/>
        <v>0</v>
      </c>
      <c r="AC15" s="209">
        <f t="shared" si="2"/>
        <v>0</v>
      </c>
      <c r="AD15" s="104">
        <f>SUM(AD9:AD14)</f>
        <v>0</v>
      </c>
      <c r="AE15" s="209">
        <f>SUM(AE9:AE14)</f>
        <v>0</v>
      </c>
      <c r="AF15" s="104">
        <f t="shared" si="2"/>
        <v>0</v>
      </c>
      <c r="AG15" s="209">
        <f t="shared" si="2"/>
        <v>0</v>
      </c>
      <c r="AH15" s="104">
        <f t="shared" si="2"/>
        <v>0</v>
      </c>
      <c r="AI15" s="209">
        <f t="shared" si="2"/>
        <v>0</v>
      </c>
      <c r="AJ15" s="104">
        <f>SUM(AJ9:AJ14)</f>
        <v>0</v>
      </c>
      <c r="AK15" s="209">
        <f>SUM(AK9:AK14)</f>
        <v>0</v>
      </c>
      <c r="AL15" s="104">
        <f t="shared" si="2"/>
        <v>0</v>
      </c>
      <c r="AM15" s="209">
        <f t="shared" si="2"/>
        <v>0</v>
      </c>
      <c r="AN15" s="104">
        <f t="shared" ref="AN15:AS15" si="4">SUM(AN9:AN14)</f>
        <v>82</v>
      </c>
      <c r="AO15" s="209">
        <f t="shared" si="4"/>
        <v>842.5</v>
      </c>
      <c r="AP15" s="104">
        <f t="shared" si="4"/>
        <v>17</v>
      </c>
      <c r="AQ15" s="209">
        <f t="shared" si="4"/>
        <v>259</v>
      </c>
      <c r="AR15" s="104">
        <f t="shared" si="4"/>
        <v>113</v>
      </c>
      <c r="AS15" s="209">
        <f t="shared" si="4"/>
        <v>1304</v>
      </c>
      <c r="AT15" s="104">
        <f t="shared" ref="AT15:BN15" si="5">SUM(AT9:AT14)</f>
        <v>186</v>
      </c>
      <c r="AU15" s="209">
        <f t="shared" si="5"/>
        <v>2447.3000000000002</v>
      </c>
      <c r="AV15" s="104">
        <f t="shared" si="5"/>
        <v>0</v>
      </c>
      <c r="AW15" s="209">
        <f t="shared" si="5"/>
        <v>0</v>
      </c>
      <c r="AX15" s="104">
        <f t="shared" si="5"/>
        <v>37</v>
      </c>
      <c r="AY15" s="209">
        <f t="shared" si="5"/>
        <v>964</v>
      </c>
      <c r="AZ15" s="104">
        <f t="shared" si="5"/>
        <v>23</v>
      </c>
      <c r="BA15" s="209">
        <f t="shared" si="5"/>
        <v>470.8</v>
      </c>
      <c r="BB15" s="104">
        <f>SUM(BB9:BB14)</f>
        <v>0</v>
      </c>
      <c r="BC15" s="209">
        <f>SUM(BC9:BC14)</f>
        <v>0</v>
      </c>
      <c r="BD15" s="104">
        <f t="shared" si="5"/>
        <v>0</v>
      </c>
      <c r="BE15" s="209">
        <f t="shared" si="5"/>
        <v>0</v>
      </c>
      <c r="BF15" s="104">
        <f>SUM(BF9:BF14)</f>
        <v>0</v>
      </c>
      <c r="BG15" s="209">
        <f>SUM(BG9:BG14)</f>
        <v>0</v>
      </c>
      <c r="BH15" s="104">
        <f t="shared" si="5"/>
        <v>0</v>
      </c>
      <c r="BI15" s="209">
        <f t="shared" si="5"/>
        <v>0</v>
      </c>
      <c r="BJ15" s="104">
        <f t="shared" si="5"/>
        <v>0</v>
      </c>
      <c r="BK15" s="209">
        <f t="shared" si="5"/>
        <v>0</v>
      </c>
      <c r="BL15" s="104">
        <f>SUM(BL9:BL14)</f>
        <v>0</v>
      </c>
      <c r="BM15" s="209">
        <f>SUM(BM9:BM14)</f>
        <v>0</v>
      </c>
      <c r="BN15" s="104">
        <f t="shared" si="5"/>
        <v>0</v>
      </c>
      <c r="BO15" s="213">
        <f>SUM(BO9:BO14)</f>
        <v>0</v>
      </c>
      <c r="BP15" s="103">
        <f>SUMIF(F$8:BO$8,"個数",F15:BO15)</f>
        <v>458</v>
      </c>
      <c r="BQ15" s="214">
        <f>SUMIF(F$8:BO$8,"施工長",F15:BO15)</f>
        <v>6287.6</v>
      </c>
      <c r="BS15" s="106"/>
      <c r="BT15" s="83"/>
      <c r="BU15" s="82"/>
    </row>
    <row r="16" spans="1:80" ht="11.4" customHeight="1">
      <c r="BT16" s="83"/>
      <c r="BU16" s="82"/>
      <c r="CB16" s="107"/>
    </row>
    <row r="17" spans="2:80" ht="11.4" customHeight="1">
      <c r="D17" s="108"/>
      <c r="E17" s="109"/>
      <c r="BS17"/>
      <c r="BT17"/>
      <c r="BU17"/>
      <c r="BV17"/>
      <c r="BW17"/>
      <c r="BX17"/>
      <c r="BY17"/>
      <c r="CB17" s="107"/>
    </row>
    <row r="18" spans="2:80" ht="11.4" customHeight="1"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S18"/>
      <c r="BT18"/>
      <c r="BU18"/>
      <c r="BV18"/>
      <c r="BW18"/>
      <c r="BX18"/>
      <c r="BY18"/>
      <c r="CB18" s="111"/>
    </row>
    <row r="19" spans="2:80" ht="11.4" customHeight="1">
      <c r="BS19"/>
      <c r="BT19"/>
      <c r="BU19"/>
      <c r="BV19"/>
      <c r="BW19"/>
      <c r="BX19"/>
      <c r="BY19"/>
      <c r="CB19" s="107"/>
    </row>
    <row r="20" spans="2:80" ht="11.4" customHeight="1">
      <c r="BS20"/>
      <c r="BT20"/>
      <c r="BU20"/>
      <c r="BV20"/>
      <c r="BW20"/>
      <c r="BX20"/>
      <c r="BY20"/>
      <c r="CB20" s="107"/>
    </row>
    <row r="21" spans="2:80" ht="11.4" customHeight="1">
      <c r="BS21"/>
      <c r="BT21"/>
      <c r="BU21"/>
      <c r="BV21"/>
      <c r="BW21"/>
      <c r="BX21"/>
      <c r="BY21"/>
      <c r="CB21" s="107"/>
    </row>
    <row r="22" spans="2:80" ht="11.4" customHeight="1">
      <c r="BS22"/>
      <c r="BT22"/>
      <c r="BU22"/>
      <c r="BV22"/>
      <c r="BW22"/>
      <c r="BX22"/>
      <c r="BY22"/>
    </row>
    <row r="23" spans="2:80" ht="11.4" customHeight="1">
      <c r="BS23"/>
      <c r="BT23"/>
      <c r="BU23"/>
      <c r="BV23"/>
      <c r="BW23"/>
      <c r="BX23"/>
      <c r="BY23"/>
    </row>
    <row r="24" spans="2:80" ht="11.4" customHeight="1">
      <c r="B24" s="112"/>
      <c r="C24" s="113"/>
      <c r="BS24"/>
      <c r="BT24"/>
      <c r="BU24"/>
      <c r="BV24"/>
      <c r="BW24"/>
      <c r="BX24"/>
      <c r="BY24"/>
    </row>
    <row r="25" spans="2:80" ht="13.2">
      <c r="BS25"/>
      <c r="BT25"/>
      <c r="BU25"/>
      <c r="BV25"/>
      <c r="BW25"/>
      <c r="BX25"/>
      <c r="BY25"/>
    </row>
    <row r="26" spans="2:80" ht="13.2">
      <c r="BS26"/>
      <c r="BT26"/>
      <c r="BU26"/>
      <c r="BV26"/>
      <c r="BW26"/>
      <c r="BX26"/>
      <c r="BY26"/>
    </row>
    <row r="27" spans="2:80" ht="13.2">
      <c r="BS27"/>
      <c r="BT27"/>
      <c r="BU27"/>
      <c r="BV27"/>
      <c r="BW27"/>
      <c r="BX27"/>
      <c r="BY27"/>
    </row>
    <row r="28" spans="2:80" ht="13.2">
      <c r="BS28"/>
      <c r="BT28"/>
      <c r="BU28"/>
      <c r="BV28"/>
      <c r="BW28"/>
      <c r="BX28"/>
      <c r="BY28"/>
    </row>
    <row r="29" spans="2:80" ht="13.2">
      <c r="BS29"/>
      <c r="BT29"/>
      <c r="BU29"/>
      <c r="BV29"/>
      <c r="BW29"/>
      <c r="BX29"/>
      <c r="BY29"/>
    </row>
    <row r="30" spans="2:80" ht="13.2">
      <c r="BS30"/>
      <c r="BT30"/>
      <c r="BU30"/>
      <c r="BV30"/>
      <c r="BW30"/>
      <c r="BX30"/>
      <c r="BY30"/>
    </row>
    <row r="31" spans="2:80" ht="13.2">
      <c r="BS31"/>
      <c r="BT31"/>
      <c r="BU31"/>
      <c r="BV31"/>
      <c r="BW31"/>
      <c r="BX31"/>
      <c r="BY31"/>
    </row>
    <row r="32" spans="2:80" ht="13.2">
      <c r="BS32"/>
      <c r="BT32"/>
      <c r="BU32"/>
      <c r="BV32"/>
      <c r="BW32"/>
      <c r="BX32"/>
      <c r="BY32"/>
    </row>
    <row r="33" spans="71:77" ht="13.2">
      <c r="BS33"/>
      <c r="BT33"/>
      <c r="BU33"/>
      <c r="BV33"/>
      <c r="BW33"/>
      <c r="BX33"/>
      <c r="BY33"/>
    </row>
    <row r="34" spans="71:77" ht="13.2">
      <c r="BS34"/>
      <c r="BT34"/>
      <c r="BU34"/>
      <c r="BV34"/>
      <c r="BW34"/>
      <c r="BX34"/>
      <c r="BY34"/>
    </row>
    <row r="35" spans="71:77" ht="13.2">
      <c r="BS35"/>
      <c r="BT35"/>
      <c r="BU35"/>
      <c r="BV35"/>
      <c r="BW35"/>
      <c r="BX35"/>
      <c r="BY35"/>
    </row>
    <row r="36" spans="71:77" ht="13.2">
      <c r="BS36"/>
      <c r="BT36"/>
      <c r="BU36"/>
      <c r="BV36"/>
      <c r="BW36"/>
      <c r="BX36"/>
      <c r="BY36"/>
    </row>
    <row r="37" spans="71:77" ht="13.2">
      <c r="BS37"/>
      <c r="BT37"/>
      <c r="BU37"/>
      <c r="BV37"/>
      <c r="BW37"/>
      <c r="BX37"/>
      <c r="BY37"/>
    </row>
    <row r="38" spans="71:77" ht="13.2">
      <c r="BS38"/>
      <c r="BT38"/>
      <c r="BU38"/>
      <c r="BV38"/>
      <c r="BW38"/>
      <c r="BX38"/>
      <c r="BY38"/>
    </row>
    <row r="39" spans="71:77" ht="13.2">
      <c r="BS39"/>
      <c r="BT39"/>
      <c r="BU39"/>
      <c r="BV39"/>
      <c r="BW39"/>
      <c r="BX39"/>
      <c r="BY39"/>
    </row>
    <row r="40" spans="71:77" ht="13.2">
      <c r="BS40"/>
      <c r="BT40"/>
      <c r="BU40"/>
      <c r="BV40"/>
      <c r="BW40"/>
      <c r="BX40"/>
      <c r="BY40"/>
    </row>
    <row r="41" spans="71:77" ht="13.2">
      <c r="BS41"/>
      <c r="BT41"/>
      <c r="BU41"/>
      <c r="BV41"/>
      <c r="BW41"/>
      <c r="BX41"/>
      <c r="BY41"/>
    </row>
    <row r="42" spans="71:77" ht="13.2">
      <c r="BS42"/>
      <c r="BT42"/>
      <c r="BU42"/>
      <c r="BV42"/>
      <c r="BW42"/>
      <c r="BX42"/>
      <c r="BY42"/>
    </row>
    <row r="43" spans="71:77" ht="13.2">
      <c r="BS43"/>
      <c r="BT43"/>
      <c r="BU43"/>
      <c r="BV43"/>
      <c r="BW43"/>
      <c r="BX43"/>
      <c r="BY43"/>
    </row>
    <row r="44" spans="71:77" ht="13.2">
      <c r="BS44"/>
      <c r="BT44"/>
      <c r="BU44"/>
      <c r="BV44"/>
      <c r="BW44"/>
      <c r="BX44"/>
      <c r="BY44"/>
    </row>
    <row r="45" spans="71:77" ht="13.2">
      <c r="BS45"/>
      <c r="BT45"/>
      <c r="BU45"/>
      <c r="BV45"/>
      <c r="BW45"/>
      <c r="BX45"/>
      <c r="BY45"/>
    </row>
    <row r="46" spans="71:77" ht="13.2">
      <c r="BS46"/>
      <c r="BT46"/>
      <c r="BU46"/>
      <c r="BV46"/>
      <c r="BW46"/>
      <c r="BX46"/>
      <c r="BY46"/>
    </row>
    <row r="47" spans="71:77" ht="13.2">
      <c r="BS47"/>
      <c r="BT47"/>
      <c r="BU47"/>
      <c r="BV47"/>
      <c r="BW47"/>
      <c r="BX47"/>
      <c r="BY47"/>
    </row>
    <row r="48" spans="71:77" ht="13.2">
      <c r="BS48"/>
      <c r="BT48"/>
      <c r="BU48"/>
      <c r="BV48"/>
      <c r="BW48"/>
      <c r="BX48"/>
      <c r="BY48"/>
    </row>
    <row r="49" spans="71:77" ht="13.2">
      <c r="BS49"/>
      <c r="BT49"/>
      <c r="BU49"/>
      <c r="BV49"/>
      <c r="BW49"/>
      <c r="BX49"/>
      <c r="BY49"/>
    </row>
    <row r="50" spans="71:77" ht="13.2">
      <c r="BS50"/>
      <c r="BT50"/>
      <c r="BU50"/>
      <c r="BV50"/>
      <c r="BW50"/>
      <c r="BX50"/>
      <c r="BY50"/>
    </row>
  </sheetData>
  <mergeCells count="68">
    <mergeCell ref="A5:E6"/>
    <mergeCell ref="F6:G6"/>
    <mergeCell ref="BJ6:BK6"/>
    <mergeCell ref="BH6:BI6"/>
    <mergeCell ref="BN6:BO6"/>
    <mergeCell ref="AZ6:BA6"/>
    <mergeCell ref="BP6:BQ6"/>
    <mergeCell ref="L6:M6"/>
    <mergeCell ref="H6:I6"/>
    <mergeCell ref="T6:U6"/>
    <mergeCell ref="V6:W6"/>
    <mergeCell ref="BL6:BM6"/>
    <mergeCell ref="AB6:AC6"/>
    <mergeCell ref="AJ6:AK6"/>
    <mergeCell ref="AV6:AW6"/>
    <mergeCell ref="AX6:AY6"/>
    <mergeCell ref="P6:Q6"/>
    <mergeCell ref="BF6:BG6"/>
    <mergeCell ref="AD6:AE6"/>
    <mergeCell ref="BB6:BC6"/>
    <mergeCell ref="AT6:AU6"/>
    <mergeCell ref="BD6:BE6"/>
    <mergeCell ref="A1:BQ1"/>
    <mergeCell ref="F5:BQ5"/>
    <mergeCell ref="BN7:BO7"/>
    <mergeCell ref="BP7:BQ7"/>
    <mergeCell ref="A7:E7"/>
    <mergeCell ref="F7:G7"/>
    <mergeCell ref="BJ7:BK7"/>
    <mergeCell ref="BH7:BI7"/>
    <mergeCell ref="L7:M7"/>
    <mergeCell ref="AR7:AS7"/>
    <mergeCell ref="P7:Q7"/>
    <mergeCell ref="Z6:AA6"/>
    <mergeCell ref="Z7:AA7"/>
    <mergeCell ref="X6:Y6"/>
    <mergeCell ref="X7:Y7"/>
    <mergeCell ref="AL6:AM6"/>
    <mergeCell ref="AL7:AM7"/>
    <mergeCell ref="AJ7:AK7"/>
    <mergeCell ref="R7:S7"/>
    <mergeCell ref="T7:U7"/>
    <mergeCell ref="BF7:BG7"/>
    <mergeCell ref="AZ7:BA7"/>
    <mergeCell ref="AV7:AW7"/>
    <mergeCell ref="AX7:AY7"/>
    <mergeCell ref="AP7:AQ7"/>
    <mergeCell ref="AB7:AC7"/>
    <mergeCell ref="AD7:AE7"/>
    <mergeCell ref="BB7:BC7"/>
    <mergeCell ref="AT7:AU7"/>
    <mergeCell ref="AN7:AO7"/>
    <mergeCell ref="BL7:BM7"/>
    <mergeCell ref="V7:W7"/>
    <mergeCell ref="J6:K6"/>
    <mergeCell ref="H7:I7"/>
    <mergeCell ref="J7:K7"/>
    <mergeCell ref="N6:O6"/>
    <mergeCell ref="N7:O7"/>
    <mergeCell ref="R6:S6"/>
    <mergeCell ref="BD7:BE7"/>
    <mergeCell ref="AN6:AO6"/>
    <mergeCell ref="AR6:AS6"/>
    <mergeCell ref="AF6:AG6"/>
    <mergeCell ref="AF7:AG7"/>
    <mergeCell ref="AH6:AI6"/>
    <mergeCell ref="AH7:AI7"/>
    <mergeCell ref="AP6:AQ6"/>
  </mergeCells>
  <phoneticPr fontId="2"/>
  <conditionalFormatting sqref="A9:BP10 A14:BP14">
    <cfRule type="expression" dxfId="10" priority="2" stopIfTrue="1">
      <formula>$A9="消去"</formula>
    </cfRule>
  </conditionalFormatting>
  <conditionalFormatting sqref="A11:BP13">
    <cfRule type="expression" dxfId="9" priority="1" stopIfTrue="1">
      <formula>$A11="消去"</formula>
    </cfRule>
  </conditionalFormatting>
  <pageMargins left="0.75" right="0.75" top="1" bottom="1" header="0.51200000000000001" footer="0.51200000000000001"/>
  <pageSetup paperSize="9" scale="73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5" customWidth="1"/>
    <col min="2" max="2" width="5.21875" style="115" bestFit="1" customWidth="1"/>
    <col min="3" max="3" width="9" style="115"/>
    <col min="4" max="4" width="25.6640625" style="116" customWidth="1"/>
    <col min="5" max="5" width="13.44140625" style="115" customWidth="1"/>
    <col min="6" max="6" width="3.44140625" style="115" bestFit="1" customWidth="1"/>
    <col min="7" max="9" width="10.6640625" style="115" customWidth="1"/>
    <col min="10" max="10" width="22.44140625" style="116" customWidth="1"/>
    <col min="11" max="12" width="33.33203125" style="115" customWidth="1"/>
    <col min="13" max="13" width="100.6640625" style="116" customWidth="1"/>
    <col min="14" max="16384" width="9" style="115"/>
  </cols>
  <sheetData>
    <row r="1" spans="1:14" ht="19.8" thickBot="1">
      <c r="A1" s="114" t="s">
        <v>63</v>
      </c>
      <c r="B1" s="114"/>
      <c r="C1" s="115" t="str">
        <f>"("&amp;表紙等_署用!H1&amp;")"</f>
        <v>(№ 8-32)</v>
      </c>
      <c r="J1" s="117" t="s">
        <v>142</v>
      </c>
      <c r="K1" s="301" t="s">
        <v>141</v>
      </c>
      <c r="L1" s="301"/>
      <c r="M1" s="301"/>
    </row>
    <row r="2" spans="1:14">
      <c r="A2" s="302" t="s">
        <v>65</v>
      </c>
      <c r="B2" s="305" t="s">
        <v>66</v>
      </c>
      <c r="C2" s="308" t="s">
        <v>67</v>
      </c>
      <c r="D2" s="311" t="s">
        <v>68</v>
      </c>
      <c r="E2" s="120" t="s">
        <v>69</v>
      </c>
      <c r="F2" s="121"/>
      <c r="G2" s="308" t="s">
        <v>39</v>
      </c>
      <c r="H2" s="308"/>
      <c r="I2" s="308"/>
      <c r="J2" s="314"/>
      <c r="K2" s="302" t="s">
        <v>65</v>
      </c>
      <c r="L2" s="308" t="s">
        <v>67</v>
      </c>
      <c r="M2" s="311" t="s">
        <v>68</v>
      </c>
    </row>
    <row r="3" spans="1:14">
      <c r="A3" s="303"/>
      <c r="B3" s="306"/>
      <c r="C3" s="309"/>
      <c r="D3" s="312"/>
      <c r="E3" s="312" t="s">
        <v>70</v>
      </c>
      <c r="F3" s="291" t="s">
        <v>71</v>
      </c>
      <c r="G3" s="162"/>
      <c r="H3" s="163"/>
      <c r="I3" s="162"/>
      <c r="J3" s="293" t="s">
        <v>72</v>
      </c>
      <c r="K3" s="303"/>
      <c r="L3" s="309"/>
      <c r="M3" s="312"/>
    </row>
    <row r="4" spans="1:14" ht="13.8" thickBot="1">
      <c r="A4" s="304"/>
      <c r="B4" s="307"/>
      <c r="C4" s="310"/>
      <c r="D4" s="313"/>
      <c r="E4" s="313"/>
      <c r="F4" s="292"/>
      <c r="G4" s="125"/>
      <c r="H4" s="126"/>
      <c r="I4" s="125"/>
      <c r="J4" s="294"/>
      <c r="K4" s="304"/>
      <c r="L4" s="310"/>
      <c r="M4" s="313"/>
    </row>
    <row r="5" spans="1:14">
      <c r="A5" s="184">
        <f>K5</f>
        <v>0</v>
      </c>
      <c r="B5" s="119" t="str">
        <f>IF(A5="〃","〃","新規")</f>
        <v>新規</v>
      </c>
      <c r="C5" s="119">
        <f>L5</f>
        <v>0</v>
      </c>
      <c r="D5" s="119">
        <f>M5</f>
        <v>0</v>
      </c>
      <c r="E5" s="119"/>
      <c r="F5" s="119"/>
      <c r="G5" s="119"/>
      <c r="H5" s="119"/>
      <c r="I5" s="119"/>
      <c r="J5" s="127"/>
      <c r="K5" s="118"/>
      <c r="L5" s="119"/>
      <c r="M5" s="119"/>
      <c r="N5" s="115" t="str">
        <f>ASC(J5)</f>
        <v/>
      </c>
    </row>
    <row r="6" spans="1:14">
      <c r="A6" s="128" t="str">
        <f ca="1">IF(OFFSET(K6,-1,)=K6,"〃",K6)</f>
        <v>〃</v>
      </c>
      <c r="B6" s="122" t="str">
        <f ca="1">IF(A6="〃","〃","新規")</f>
        <v>〃</v>
      </c>
      <c r="C6" s="122" t="str">
        <f ca="1">IF(OFFSET(L6,-1,)=L6,"〃",L6)</f>
        <v>〃</v>
      </c>
      <c r="D6" s="122" t="str">
        <f ca="1">IF(OFFSET(M6,-1,)=M6,"〃",M6)</f>
        <v>〃</v>
      </c>
      <c r="E6" s="122"/>
      <c r="F6" s="122"/>
      <c r="G6" s="122"/>
      <c r="H6" s="122"/>
      <c r="I6" s="122"/>
      <c r="J6" s="129"/>
      <c r="K6" s="128"/>
      <c r="L6" s="122"/>
      <c r="M6" s="122"/>
      <c r="N6" s="115" t="str">
        <f>ASC(J6)</f>
        <v/>
      </c>
    </row>
    <row r="7" spans="1:14" ht="13.8" thickBot="1">
      <c r="A7" s="182" t="str">
        <f ca="1">IF(OFFSET(K7,-1,)=K7,"〃",K7)</f>
        <v>〃</v>
      </c>
      <c r="B7" s="181" t="str">
        <f ca="1">IF(A7="〃","〃","新規")</f>
        <v>〃</v>
      </c>
      <c r="C7" s="181" t="str">
        <f ca="1">IF(OFFSET(L7,-1,)=L7,"〃",L7)</f>
        <v>〃</v>
      </c>
      <c r="D7" s="181" t="str">
        <f ca="1">IF(OFFSET(M7,-1,)=M7,"〃",M7)</f>
        <v>〃</v>
      </c>
      <c r="E7" s="181"/>
      <c r="F7" s="181"/>
      <c r="G7" s="181"/>
      <c r="H7" s="181"/>
      <c r="I7" s="181"/>
      <c r="J7" s="183"/>
      <c r="K7" s="128"/>
      <c r="L7" s="122"/>
      <c r="M7" s="122"/>
      <c r="N7" s="115" t="str">
        <f>ASC(J7)</f>
        <v/>
      </c>
    </row>
    <row r="8" spans="1:14" ht="17.25" customHeight="1">
      <c r="A8" s="295" t="str">
        <f>警察署名</f>
        <v>凸凹</v>
      </c>
      <c r="B8" s="296"/>
      <c r="C8" s="296"/>
      <c r="D8" s="299" t="s">
        <v>73</v>
      </c>
      <c r="E8" s="149">
        <v>0</v>
      </c>
      <c r="F8" s="150"/>
      <c r="G8" s="151">
        <f>IF(ISERROR(FIND("図示", G3)), IF(ISERROR(FIND("削除", G3)), SUMPRODUCT((ISNUMBER(FIND("横断歩道　実線",$E5:$E7)))*(G5:G7&lt;&gt;""), $F5:$F7), 0), SUMIF(G5:G7,"&gt;0",$F5:$F7))</f>
        <v>0</v>
      </c>
      <c r="H8" s="151">
        <f>IF(ISERROR(FIND("図示", H3)), IF(ISERROR(FIND("削除", H3)), SUMPRODUCT((ISNUMBER(FIND("横断歩道　実線",$E5:$E7)))*(H5:H7&lt;&gt;""), $F5:$F7), 0), SUMIF(H5:H7,"&gt;0",$F5:$F7))</f>
        <v>0</v>
      </c>
      <c r="I8" s="151">
        <f>IF(ISERROR(FIND("図示", I3)), IF(ISERROR(FIND("削除", I3)), SUMPRODUCT((ISNUMBER(FIND("横断歩道　実線",$E5:$E7)))*(I5:I7&lt;&gt;""), $F5:$F7), 0), SUMIF(I5:I7,"&gt;0",$F5:$F7))</f>
        <v>0</v>
      </c>
      <c r="J8" s="131"/>
    </row>
    <row r="9" spans="1:14" ht="18" customHeight="1" thickBot="1">
      <c r="A9" s="297"/>
      <c r="B9" s="298"/>
      <c r="C9" s="298"/>
      <c r="D9" s="300"/>
      <c r="E9" s="152"/>
      <c r="F9" s="153"/>
      <c r="G9" s="154">
        <f>SUM(G5:G7)</f>
        <v>0</v>
      </c>
      <c r="H9" s="154">
        <f>SUM(H5:H7)</f>
        <v>0</v>
      </c>
      <c r="I9" s="154">
        <f>SUM(I5:I7)</f>
        <v>0</v>
      </c>
      <c r="J9" s="132"/>
    </row>
  </sheetData>
  <mergeCells count="14">
    <mergeCell ref="F3:F4"/>
    <mergeCell ref="J3:J4"/>
    <mergeCell ref="A8:C9"/>
    <mergeCell ref="D8:D9"/>
    <mergeCell ref="K1:M1"/>
    <mergeCell ref="A2:A4"/>
    <mergeCell ref="B2:B4"/>
    <mergeCell ref="C2:C4"/>
    <mergeCell ref="D2:D4"/>
    <mergeCell ref="G2:J2"/>
    <mergeCell ref="K2:K4"/>
    <mergeCell ref="L2:L4"/>
    <mergeCell ref="M2:M4"/>
    <mergeCell ref="E3:E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5" customWidth="1"/>
    <col min="2" max="2" width="5.21875" style="115" bestFit="1" customWidth="1"/>
    <col min="3" max="3" width="9" style="115"/>
    <col min="4" max="4" width="25.6640625" style="116" customWidth="1"/>
    <col min="5" max="5" width="13.44140625" style="115" customWidth="1"/>
    <col min="6" max="6" width="3.44140625" style="115" bestFit="1" customWidth="1"/>
    <col min="7" max="9" width="10.6640625" style="115" customWidth="1"/>
    <col min="10" max="10" width="22.44140625" style="116" customWidth="1"/>
    <col min="11" max="12" width="33.33203125" style="115" customWidth="1"/>
    <col min="13" max="13" width="100.6640625" style="116" customWidth="1"/>
    <col min="14" max="16384" width="9" style="115"/>
  </cols>
  <sheetData>
    <row r="1" spans="1:14" ht="19.8" thickBot="1">
      <c r="A1" s="114" t="s">
        <v>63</v>
      </c>
      <c r="B1" s="114"/>
      <c r="C1" s="115" t="str">
        <f>"("&amp;表紙等_署用!H1&amp;")"</f>
        <v>(№ 8-32)</v>
      </c>
      <c r="J1" s="117" t="s">
        <v>142</v>
      </c>
      <c r="K1" s="301" t="s">
        <v>141</v>
      </c>
      <c r="L1" s="301"/>
      <c r="M1" s="301"/>
    </row>
    <row r="2" spans="1:14">
      <c r="A2" s="302" t="s">
        <v>65</v>
      </c>
      <c r="B2" s="305" t="s">
        <v>66</v>
      </c>
      <c r="C2" s="308" t="s">
        <v>67</v>
      </c>
      <c r="D2" s="311" t="s">
        <v>68</v>
      </c>
      <c r="E2" s="120" t="s">
        <v>69</v>
      </c>
      <c r="F2" s="121"/>
      <c r="G2" s="308" t="s">
        <v>39</v>
      </c>
      <c r="H2" s="308"/>
      <c r="I2" s="308"/>
      <c r="J2" s="314"/>
      <c r="K2" s="302" t="s">
        <v>65</v>
      </c>
      <c r="L2" s="308" t="s">
        <v>67</v>
      </c>
      <c r="M2" s="311" t="s">
        <v>68</v>
      </c>
    </row>
    <row r="3" spans="1:14">
      <c r="A3" s="303"/>
      <c r="B3" s="306"/>
      <c r="C3" s="309"/>
      <c r="D3" s="312"/>
      <c r="E3" s="312" t="s">
        <v>70</v>
      </c>
      <c r="F3" s="291" t="s">
        <v>71</v>
      </c>
      <c r="G3" s="162"/>
      <c r="H3" s="163"/>
      <c r="I3" s="162"/>
      <c r="J3" s="293" t="s">
        <v>72</v>
      </c>
      <c r="K3" s="303"/>
      <c r="L3" s="309"/>
      <c r="M3" s="312"/>
    </row>
    <row r="4" spans="1:14" ht="13.8" thickBot="1">
      <c r="A4" s="304"/>
      <c r="B4" s="307"/>
      <c r="C4" s="310"/>
      <c r="D4" s="313"/>
      <c r="E4" s="313"/>
      <c r="F4" s="292"/>
      <c r="G4" s="125"/>
      <c r="H4" s="126"/>
      <c r="I4" s="125"/>
      <c r="J4" s="294"/>
      <c r="K4" s="304"/>
      <c r="L4" s="310"/>
      <c r="M4" s="313"/>
    </row>
    <row r="5" spans="1:14">
      <c r="A5" s="184">
        <f>K5</f>
        <v>0</v>
      </c>
      <c r="B5" s="119" t="str">
        <f>IF(A5="〃","〃","新規")</f>
        <v>新規</v>
      </c>
      <c r="C5" s="119">
        <f>L5</f>
        <v>0</v>
      </c>
      <c r="D5" s="119">
        <f>M5</f>
        <v>0</v>
      </c>
      <c r="E5" s="119"/>
      <c r="F5" s="119"/>
      <c r="G5" s="119"/>
      <c r="H5" s="119"/>
      <c r="I5" s="119"/>
      <c r="J5" s="127"/>
      <c r="K5" s="118"/>
      <c r="L5" s="119"/>
      <c r="M5" s="119"/>
      <c r="N5" s="115" t="str">
        <f>ASC(J5)</f>
        <v/>
      </c>
    </row>
    <row r="6" spans="1:14">
      <c r="A6" s="128" t="str">
        <f ca="1">IF(OFFSET(K6,-1,)=K6,"〃",K6)</f>
        <v>〃</v>
      </c>
      <c r="B6" s="122" t="str">
        <f ca="1">IF(A6="〃","〃","新規")</f>
        <v>〃</v>
      </c>
      <c r="C6" s="122" t="str">
        <f ca="1">IF(OFFSET(L6,-1,)=L6,"〃",L6)</f>
        <v>〃</v>
      </c>
      <c r="D6" s="122" t="str">
        <f ca="1">IF(OFFSET(M6,-1,)=M6,"〃",M6)</f>
        <v>〃</v>
      </c>
      <c r="E6" s="122"/>
      <c r="F6" s="122"/>
      <c r="G6" s="122"/>
      <c r="H6" s="122"/>
      <c r="I6" s="122"/>
      <c r="J6" s="129"/>
      <c r="K6" s="128"/>
      <c r="L6" s="122"/>
      <c r="M6" s="122"/>
      <c r="N6" s="115" t="str">
        <f>ASC(J6)</f>
        <v/>
      </c>
    </row>
    <row r="7" spans="1:14" ht="13.8" thickBot="1">
      <c r="A7" s="182" t="str">
        <f ca="1">IF(OFFSET(K7,-1,)=K7,"〃",K7)</f>
        <v>〃</v>
      </c>
      <c r="B7" s="181" t="str">
        <f ca="1">IF(A7="〃","〃","新規")</f>
        <v>〃</v>
      </c>
      <c r="C7" s="181" t="str">
        <f ca="1">IF(OFFSET(L7,-1,)=L7,"〃",L7)</f>
        <v>〃</v>
      </c>
      <c r="D7" s="181" t="str">
        <f ca="1">IF(OFFSET(M7,-1,)=M7,"〃",M7)</f>
        <v>〃</v>
      </c>
      <c r="E7" s="181"/>
      <c r="F7" s="181"/>
      <c r="G7" s="181"/>
      <c r="H7" s="181"/>
      <c r="I7" s="181"/>
      <c r="J7" s="183"/>
      <c r="K7" s="128"/>
      <c r="L7" s="122"/>
      <c r="M7" s="122"/>
      <c r="N7" s="115" t="str">
        <f>ASC(J7)</f>
        <v/>
      </c>
    </row>
    <row r="8" spans="1:14" ht="17.25" customHeight="1">
      <c r="A8" s="295" t="str">
        <f>警察署名</f>
        <v>凸凹</v>
      </c>
      <c r="B8" s="296"/>
      <c r="C8" s="296"/>
      <c r="D8" s="299" t="s">
        <v>73</v>
      </c>
      <c r="E8" s="149"/>
      <c r="F8" s="150"/>
      <c r="G8" s="151">
        <f>IF(ISERROR(FIND("図示", G3)), IF(ISERROR(FIND("削除", G3)), SUMPRODUCT((ISNUMBER(FIND("横断歩道　実線",$E5:$E7)))*(G5:G7&lt;&gt;""), $F5:$F7), 0), SUMIF(G5:G7,"&gt;0",$F5:$F7))</f>
        <v>0</v>
      </c>
      <c r="H8" s="151">
        <f>IF(ISERROR(FIND("図示", H3)), IF(ISERROR(FIND("削除", H3)), SUMPRODUCT((ISNUMBER(FIND("横断歩道　実線",$E5:$E7)))*(H5:H7&lt;&gt;""), $F5:$F7), 0), SUMIF(H5:H7,"&gt;0",$F5:$F7))</f>
        <v>0</v>
      </c>
      <c r="I8" s="151">
        <f>IF(ISERROR(FIND("図示", I3)), IF(ISERROR(FIND("削除", I3)), SUMPRODUCT((ISNUMBER(FIND("横断歩道　実線",$E5:$E7)))*(I5:I7&lt;&gt;""), $F5:$F7), 0), SUMIF(I5:I7,"&gt;0",$F5:$F7))</f>
        <v>0</v>
      </c>
      <c r="J8" s="131"/>
    </row>
    <row r="9" spans="1:14" ht="18" customHeight="1" thickBot="1">
      <c r="A9" s="297"/>
      <c r="B9" s="298"/>
      <c r="C9" s="298"/>
      <c r="D9" s="300"/>
      <c r="E9" s="152"/>
      <c r="F9" s="153"/>
      <c r="G9" s="154">
        <f>SUM(G5:G7)</f>
        <v>0</v>
      </c>
      <c r="H9" s="154">
        <f>SUM(H5:H7)</f>
        <v>0</v>
      </c>
      <c r="I9" s="154">
        <f>SUM(I5:I7)</f>
        <v>0</v>
      </c>
      <c r="J9" s="132"/>
    </row>
  </sheetData>
  <mergeCells count="14">
    <mergeCell ref="M2:M4"/>
    <mergeCell ref="K1:M1"/>
    <mergeCell ref="A8:C9"/>
    <mergeCell ref="D8:D9"/>
    <mergeCell ref="G2:J2"/>
    <mergeCell ref="E3:E4"/>
    <mergeCell ref="F3:F4"/>
    <mergeCell ref="J3:J4"/>
    <mergeCell ref="A2:A4"/>
    <mergeCell ref="B2:B4"/>
    <mergeCell ref="C2:C4"/>
    <mergeCell ref="D2:D4"/>
    <mergeCell ref="K2:K4"/>
    <mergeCell ref="L2:L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5" customWidth="1"/>
    <col min="2" max="2" width="9" style="115"/>
    <col min="3" max="3" width="25.6640625" style="116" customWidth="1"/>
    <col min="4" max="4" width="13.44140625" style="115" customWidth="1"/>
    <col min="5" max="5" width="3.44140625" style="115" bestFit="1" customWidth="1"/>
    <col min="6" max="8" width="10.6640625" style="115" customWidth="1"/>
    <col min="9" max="9" width="22.44140625" style="116" customWidth="1"/>
    <col min="10" max="11" width="37.33203125" style="115" customWidth="1"/>
    <col min="12" max="12" width="100.6640625" style="116" customWidth="1"/>
    <col min="13" max="16384" width="9" style="115"/>
  </cols>
  <sheetData>
    <row r="1" spans="1:13" ht="19.8" thickBot="1">
      <c r="A1" s="114" t="s">
        <v>74</v>
      </c>
      <c r="B1" s="115" t="str">
        <f>"("&amp;表紙等_署用!H1&amp;")"</f>
        <v>(№ 8-32)</v>
      </c>
      <c r="I1" s="117" t="s">
        <v>142</v>
      </c>
      <c r="J1" s="301" t="s">
        <v>141</v>
      </c>
      <c r="K1" s="301"/>
      <c r="L1" s="301"/>
    </row>
    <row r="2" spans="1:13">
      <c r="A2" s="318" t="s">
        <v>75</v>
      </c>
      <c r="B2" s="308" t="s">
        <v>67</v>
      </c>
      <c r="C2" s="311" t="s">
        <v>68</v>
      </c>
      <c r="D2" s="120" t="s">
        <v>69</v>
      </c>
      <c r="E2" s="121"/>
      <c r="F2" s="308" t="s">
        <v>39</v>
      </c>
      <c r="G2" s="308"/>
      <c r="H2" s="308"/>
      <c r="I2" s="314"/>
      <c r="J2" s="318" t="s">
        <v>75</v>
      </c>
      <c r="K2" s="308" t="s">
        <v>67</v>
      </c>
      <c r="L2" s="311" t="s">
        <v>68</v>
      </c>
    </row>
    <row r="3" spans="1:13">
      <c r="A3" s="319"/>
      <c r="B3" s="309"/>
      <c r="C3" s="312"/>
      <c r="D3" s="312" t="s">
        <v>70</v>
      </c>
      <c r="E3" s="291" t="s">
        <v>71</v>
      </c>
      <c r="F3" s="123"/>
      <c r="G3" s="124"/>
      <c r="H3" s="123"/>
      <c r="I3" s="293" t="s">
        <v>72</v>
      </c>
      <c r="J3" s="319"/>
      <c r="K3" s="309"/>
      <c r="L3" s="312"/>
    </row>
    <row r="4" spans="1:13" ht="13.8" thickBot="1">
      <c r="A4" s="320"/>
      <c r="B4" s="310"/>
      <c r="C4" s="313"/>
      <c r="D4" s="313"/>
      <c r="E4" s="292"/>
      <c r="F4" s="125"/>
      <c r="G4" s="126"/>
      <c r="H4" s="125"/>
      <c r="I4" s="294"/>
      <c r="J4" s="320"/>
      <c r="K4" s="310"/>
      <c r="L4" s="313"/>
    </row>
    <row r="5" spans="1:13">
      <c r="A5" s="118">
        <f>J5</f>
        <v>0</v>
      </c>
      <c r="B5" s="119">
        <f>K5</f>
        <v>0</v>
      </c>
      <c r="C5" s="119">
        <f>L5</f>
        <v>0</v>
      </c>
      <c r="D5" s="119"/>
      <c r="E5" s="119"/>
      <c r="F5" s="119"/>
      <c r="G5" s="119"/>
      <c r="H5" s="119"/>
      <c r="I5" s="127"/>
      <c r="J5" s="118"/>
      <c r="K5" s="119"/>
      <c r="L5" s="119"/>
      <c r="M5" s="115" t="str">
        <f>ASC(I5)</f>
        <v/>
      </c>
    </row>
    <row r="6" spans="1:13">
      <c r="A6" s="128" t="str">
        <f t="shared" ref="A6:C7" ca="1" si="0">IF(OFFSET(J6,-1,)=J6,"〃",J6)</f>
        <v>〃</v>
      </c>
      <c r="B6" s="122" t="str">
        <f t="shared" ca="1" si="0"/>
        <v>〃</v>
      </c>
      <c r="C6" s="122" t="str">
        <f t="shared" ca="1" si="0"/>
        <v>〃</v>
      </c>
      <c r="D6" s="122"/>
      <c r="E6" s="122"/>
      <c r="F6" s="122"/>
      <c r="G6" s="122"/>
      <c r="H6" s="122"/>
      <c r="I6" s="129"/>
      <c r="J6" s="128"/>
      <c r="K6" s="122"/>
      <c r="L6" s="122"/>
      <c r="M6" s="115" t="str">
        <f>ASC(I6)</f>
        <v/>
      </c>
    </row>
    <row r="7" spans="1:13" ht="13.8" thickBot="1">
      <c r="A7" s="128" t="str">
        <f t="shared" ca="1" si="0"/>
        <v>〃</v>
      </c>
      <c r="B7" s="122" t="str">
        <f t="shared" ca="1" si="0"/>
        <v>〃</v>
      </c>
      <c r="C7" s="122" t="str">
        <f t="shared" ca="1" si="0"/>
        <v>〃</v>
      </c>
      <c r="D7" s="123"/>
      <c r="E7" s="123"/>
      <c r="F7" s="123"/>
      <c r="G7" s="123"/>
      <c r="H7" s="123"/>
      <c r="I7" s="130"/>
      <c r="J7" s="148"/>
      <c r="K7" s="123"/>
      <c r="L7" s="123"/>
      <c r="M7" s="115" t="str">
        <f>ASC(I7)</f>
        <v/>
      </c>
    </row>
    <row r="8" spans="1:13" ht="16.2">
      <c r="A8" s="295" t="str">
        <f>警察署名</f>
        <v>凸凹</v>
      </c>
      <c r="B8" s="296"/>
      <c r="C8" s="299" t="s">
        <v>76</v>
      </c>
      <c r="D8" s="149"/>
      <c r="E8" s="150"/>
      <c r="F8" s="151">
        <f>IF(ISERROR(FIND("図示", F3)), IF(ISERROR(FIND("削除", F3)), SUMPRODUCT((ISNUMBER(FIND("横断歩道　実線",$D5:$D7)))*(F5:F7&lt;&gt;""), $E5:$E7), 0), SUMIF(F5:F7,"&gt;0",$E5:$E7))</f>
        <v>0</v>
      </c>
      <c r="G8" s="151">
        <f>IF(ISERROR(FIND("図示", G3)), IF(ISERROR(FIND("削除", G3)), SUMPRODUCT((ISNUMBER(FIND("横断歩道　実線",$D5:$D7)))*(G5:G7&lt;&gt;""), $E5:$E7), 0), SUMIF(G5:G7,"&gt;0",$E5:$E7))</f>
        <v>0</v>
      </c>
      <c r="H8" s="151">
        <f>IF(ISERROR(FIND("図示", H3)), IF(ISERROR(FIND("削除", H3)), SUMPRODUCT((ISNUMBER(FIND("横断歩道　実線",$D5:$D7)))*(H5:H7&lt;&gt;""), $E5:$E7), 0), SUMIF(H5:H7,"&gt;0",$E5:$E7))</f>
        <v>0</v>
      </c>
      <c r="I8" s="131"/>
      <c r="J8" s="295"/>
      <c r="K8" s="296"/>
      <c r="L8" s="299"/>
    </row>
    <row r="9" spans="1:13" ht="16.8" thickBot="1">
      <c r="A9" s="297"/>
      <c r="B9" s="298"/>
      <c r="C9" s="300"/>
      <c r="D9" s="152"/>
      <c r="E9" s="153"/>
      <c r="F9" s="154">
        <f>SUM(F5:F7)</f>
        <v>0</v>
      </c>
      <c r="G9" s="154">
        <f>SUM(G5:G7)</f>
        <v>0</v>
      </c>
      <c r="H9" s="154">
        <f>SUM(H5:H7)</f>
        <v>0</v>
      </c>
      <c r="I9" s="132"/>
      <c r="J9" s="316"/>
      <c r="K9" s="317"/>
      <c r="L9" s="315"/>
    </row>
    <row r="10" spans="1:13" ht="16.2">
      <c r="A10" s="295" t="str">
        <f>警察署名</f>
        <v>凸凹</v>
      </c>
      <c r="B10" s="296"/>
      <c r="C10" s="299" t="s">
        <v>77</v>
      </c>
      <c r="D10" s="149">
        <f>場所表_新規!新規合計+更新合計</f>
        <v>0</v>
      </c>
      <c r="E10" s="150"/>
      <c r="F10" s="151">
        <f>場所表_新規!G8+場所表_更新!F8</f>
        <v>0</v>
      </c>
      <c r="G10" s="151">
        <f>場所表_新規!H8+場所表_更新!G8</f>
        <v>0</v>
      </c>
      <c r="H10" s="151">
        <f>場所表_新規!I8+場所表_更新!H8</f>
        <v>0</v>
      </c>
      <c r="I10" s="131"/>
      <c r="J10" s="316"/>
      <c r="K10" s="317"/>
      <c r="L10" s="315"/>
    </row>
    <row r="11" spans="1:13" ht="16.8" thickBot="1">
      <c r="A11" s="297"/>
      <c r="B11" s="298"/>
      <c r="C11" s="300"/>
      <c r="D11" s="152"/>
      <c r="E11" s="153"/>
      <c r="F11" s="154">
        <f>場所表_新規!G9+場所表_更新!F9</f>
        <v>0</v>
      </c>
      <c r="G11" s="154">
        <f>場所表_新規!H9+場所表_更新!G9</f>
        <v>0</v>
      </c>
      <c r="H11" s="154">
        <f>場所表_新規!I9+場所表_更新!H9</f>
        <v>0</v>
      </c>
      <c r="I11" s="132"/>
      <c r="J11" s="316"/>
      <c r="K11" s="317"/>
      <c r="L11" s="315"/>
    </row>
  </sheetData>
  <mergeCells count="19">
    <mergeCell ref="J1:L1"/>
    <mergeCell ref="L2:L4"/>
    <mergeCell ref="F2:I2"/>
    <mergeCell ref="D3:D4"/>
    <mergeCell ref="E3:E4"/>
    <mergeCell ref="A10:B11"/>
    <mergeCell ref="C10:C11"/>
    <mergeCell ref="J8:K9"/>
    <mergeCell ref="A2:A4"/>
    <mergeCell ref="B2:B4"/>
    <mergeCell ref="C2:C4"/>
    <mergeCell ref="A8:B9"/>
    <mergeCell ref="C8:C9"/>
    <mergeCell ref="L8:L9"/>
    <mergeCell ref="J10:K11"/>
    <mergeCell ref="L10:L11"/>
    <mergeCell ref="I3:I4"/>
    <mergeCell ref="J2:J4"/>
    <mergeCell ref="K2:K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77"/>
  <sheetViews>
    <sheetView showZeros="0" view="pageBreakPreview" topLeftCell="A21" zoomScaleNormal="100" workbookViewId="0">
      <selection activeCell="G10" sqref="G10"/>
    </sheetView>
  </sheetViews>
  <sheetFormatPr defaultColWidth="9" defaultRowHeight="13.2"/>
  <cols>
    <col min="1" max="1" width="9" style="115"/>
    <col min="2" max="2" width="17.109375" style="115" customWidth="1"/>
    <col min="3" max="3" width="5.21875" style="115" bestFit="1" customWidth="1"/>
    <col min="4" max="4" width="9" style="115"/>
    <col min="5" max="5" width="25.6640625" style="116" customWidth="1"/>
    <col min="6" max="6" width="13.44140625" style="115" customWidth="1"/>
    <col min="7" max="7" width="3.44140625" style="115" bestFit="1" customWidth="1"/>
    <col min="8" max="8" width="10.6640625" style="115" customWidth="1"/>
    <col min="9" max="9" width="22.44140625" style="116" customWidth="1"/>
    <col min="10" max="11" width="33.33203125" style="115" customWidth="1"/>
    <col min="12" max="12" width="100.6640625" style="116" customWidth="1"/>
    <col min="13" max="16384" width="9" style="115"/>
  </cols>
  <sheetData>
    <row r="1" spans="1:13" ht="19.8" thickBot="1">
      <c r="B1" s="114" t="s">
        <v>63</v>
      </c>
      <c r="C1" s="114"/>
      <c r="D1" s="115" t="str">
        <f>"("&amp;表紙等_署用!H1&amp;")"</f>
        <v>(№ 8-32)</v>
      </c>
      <c r="I1" s="117" t="s">
        <v>98</v>
      </c>
      <c r="J1" s="301" t="s">
        <v>141</v>
      </c>
      <c r="K1" s="301"/>
      <c r="L1" s="301"/>
    </row>
    <row r="2" spans="1:13">
      <c r="B2" s="302" t="s">
        <v>65</v>
      </c>
      <c r="C2" s="305" t="s">
        <v>66</v>
      </c>
      <c r="D2" s="308" t="s">
        <v>67</v>
      </c>
      <c r="E2" s="311" t="s">
        <v>68</v>
      </c>
      <c r="F2" s="120" t="s">
        <v>69</v>
      </c>
      <c r="G2" s="121"/>
      <c r="H2" s="308" t="s">
        <v>39</v>
      </c>
      <c r="I2" s="314"/>
      <c r="J2" s="302" t="s">
        <v>65</v>
      </c>
      <c r="K2" s="308" t="s">
        <v>67</v>
      </c>
      <c r="L2" s="311" t="s">
        <v>68</v>
      </c>
    </row>
    <row r="3" spans="1:13">
      <c r="B3" s="303"/>
      <c r="C3" s="306"/>
      <c r="D3" s="309"/>
      <c r="E3" s="312"/>
      <c r="F3" s="312" t="s">
        <v>70</v>
      </c>
      <c r="G3" s="291" t="s">
        <v>71</v>
      </c>
      <c r="H3" s="162" t="s">
        <v>163</v>
      </c>
      <c r="I3" s="293" t="s">
        <v>72</v>
      </c>
      <c r="J3" s="303"/>
      <c r="K3" s="309"/>
      <c r="L3" s="312"/>
    </row>
    <row r="4" spans="1:13" ht="13.8" thickBot="1">
      <c r="B4" s="304"/>
      <c r="C4" s="307"/>
      <c r="D4" s="310"/>
      <c r="E4" s="313"/>
      <c r="F4" s="313"/>
      <c r="G4" s="292"/>
      <c r="H4" s="125" t="s">
        <v>158</v>
      </c>
      <c r="I4" s="294"/>
      <c r="J4" s="304"/>
      <c r="K4" s="310"/>
      <c r="L4" s="313"/>
    </row>
    <row r="5" spans="1:13" ht="26.4">
      <c r="A5" s="216">
        <v>1</v>
      </c>
      <c r="B5" s="184">
        <f>J5</f>
        <v>261210223</v>
      </c>
      <c r="C5" s="119" t="str">
        <f>IF(B5="〃","〃","新規")</f>
        <v>新規</v>
      </c>
      <c r="D5" s="119" t="str">
        <f>K5</f>
        <v>市道</v>
      </c>
      <c r="E5" s="119" t="str">
        <f>L5</f>
        <v>福山市引野町1丁目22番45号桐4号橋東詰交差点</v>
      </c>
      <c r="F5" s="119" t="s">
        <v>164</v>
      </c>
      <c r="G5" s="119">
        <v>1</v>
      </c>
      <c r="H5" s="119">
        <v>4</v>
      </c>
      <c r="I5" s="127" t="s">
        <v>166</v>
      </c>
      <c r="J5" s="118">
        <v>261210223</v>
      </c>
      <c r="K5" s="119" t="s">
        <v>165</v>
      </c>
      <c r="L5" s="119" t="s">
        <v>150</v>
      </c>
      <c r="M5" s="115" t="str">
        <f>ASC(I5)</f>
        <v>2m</v>
      </c>
    </row>
    <row r="6" spans="1:13" ht="26.4">
      <c r="A6" s="216">
        <f ca="1">IF(E5="","",IF(E6="〃",A5,A5+1))</f>
        <v>2</v>
      </c>
      <c r="B6" s="128" t="str">
        <f ca="1">IF(OFFSET(J6,-1,)=J6,"〃",J6)</f>
        <v>〃</v>
      </c>
      <c r="C6" s="122" t="str">
        <f ca="1">IF(B6="〃","〃","新規")</f>
        <v>〃</v>
      </c>
      <c r="D6" s="122" t="str">
        <f ca="1">IF(OFFSET(K6,-1,)=K6,"〃",K6)</f>
        <v>〃</v>
      </c>
      <c r="E6" s="122" t="str">
        <f ca="1">IF(OFFSET(L6,-1,)=L6,"〃",L6)</f>
        <v>福山市引野町1丁目2番45号桐4号橋東詰交差点</v>
      </c>
      <c r="F6" s="122" t="s">
        <v>167</v>
      </c>
      <c r="G6" s="122">
        <v>1</v>
      </c>
      <c r="H6" s="122">
        <v>13</v>
      </c>
      <c r="I6" s="129"/>
      <c r="J6" s="128">
        <v>261210223</v>
      </c>
      <c r="K6" s="122" t="s">
        <v>165</v>
      </c>
      <c r="L6" s="122" t="s">
        <v>168</v>
      </c>
      <c r="M6" s="115" t="str">
        <f>ASC(I6)</f>
        <v/>
      </c>
    </row>
    <row r="7" spans="1:13" ht="26.4">
      <c r="A7" s="216">
        <f t="shared" ref="A7:A70" ca="1" si="0">IF(E6="","",IF(E7="〃",A6,A6+1))</f>
        <v>3</v>
      </c>
      <c r="B7" s="128">
        <f t="shared" ref="B7:B70" ca="1" si="1">IF(OFFSET(J7,-1,)=J7,"〃",J7)</f>
        <v>261210219</v>
      </c>
      <c r="C7" s="122" t="str">
        <f t="shared" ref="C7:C70" ca="1" si="2">IF(B7="〃","〃","新規")</f>
        <v>新規</v>
      </c>
      <c r="D7" s="122" t="str">
        <f t="shared" ref="D7:D70" ca="1" si="3">IF(OFFSET(K7,-1,)=K7,"〃",K7)</f>
        <v>〃</v>
      </c>
      <c r="E7" s="122" t="str">
        <f t="shared" ref="E7:E70" ca="1" si="4">IF(OFFSET(L7,-1,)=L7,"〃",L7)</f>
        <v>福山市引野町2,491番地先交差点</v>
      </c>
      <c r="F7" s="122" t="s">
        <v>167</v>
      </c>
      <c r="G7" s="122">
        <v>1</v>
      </c>
      <c r="H7" s="122">
        <v>10</v>
      </c>
      <c r="I7" s="129"/>
      <c r="J7" s="128">
        <v>261210219</v>
      </c>
      <c r="K7" s="122" t="s">
        <v>165</v>
      </c>
      <c r="L7" s="122" t="s">
        <v>169</v>
      </c>
      <c r="M7" s="115" t="str">
        <f t="shared" ref="M7:M70" si="5">ASC(I7)</f>
        <v/>
      </c>
    </row>
    <row r="8" spans="1:13" ht="26.4">
      <c r="A8" s="216">
        <f t="shared" ca="1" si="0"/>
        <v>4</v>
      </c>
      <c r="B8" s="128" t="str">
        <f t="shared" ca="1" si="1"/>
        <v>〃</v>
      </c>
      <c r="C8" s="122" t="str">
        <f t="shared" ca="1" si="2"/>
        <v>〃</v>
      </c>
      <c r="D8" s="122" t="str">
        <f t="shared" ca="1" si="3"/>
        <v>〃</v>
      </c>
      <c r="E8" s="122" t="str">
        <f t="shared" ca="1" si="4"/>
        <v>福山市引野町273番地1東側先交差点</v>
      </c>
      <c r="F8" s="122" t="s">
        <v>167</v>
      </c>
      <c r="G8" s="122">
        <v>1</v>
      </c>
      <c r="H8" s="122">
        <v>20</v>
      </c>
      <c r="I8" s="129"/>
      <c r="J8" s="128">
        <v>261210219</v>
      </c>
      <c r="K8" s="122" t="s">
        <v>165</v>
      </c>
      <c r="L8" s="122" t="s">
        <v>170</v>
      </c>
      <c r="M8" s="115" t="str">
        <f t="shared" si="5"/>
        <v/>
      </c>
    </row>
    <row r="9" spans="1:13" ht="26.4">
      <c r="A9" s="216">
        <f t="shared" ca="1" si="0"/>
        <v>4</v>
      </c>
      <c r="B9" s="128" t="str">
        <f t="shared" ca="1" si="1"/>
        <v>〃</v>
      </c>
      <c r="C9" s="122" t="str">
        <f t="shared" ca="1" si="2"/>
        <v>〃</v>
      </c>
      <c r="D9" s="122" t="str">
        <f t="shared" ca="1" si="3"/>
        <v>〃</v>
      </c>
      <c r="E9" s="122" t="str">
        <f t="shared" ca="1" si="4"/>
        <v>〃</v>
      </c>
      <c r="F9" s="122" t="s">
        <v>164</v>
      </c>
      <c r="G9" s="122">
        <v>1</v>
      </c>
      <c r="H9" s="122">
        <v>9</v>
      </c>
      <c r="I9" s="129" t="s">
        <v>171</v>
      </c>
      <c r="J9" s="128">
        <v>261210219</v>
      </c>
      <c r="K9" s="122" t="s">
        <v>165</v>
      </c>
      <c r="L9" s="122" t="s">
        <v>170</v>
      </c>
      <c r="M9" s="115" t="str">
        <f t="shared" si="5"/>
        <v>3m</v>
      </c>
    </row>
    <row r="10" spans="1:13" ht="26.4">
      <c r="A10" s="216">
        <f t="shared" ca="1" si="0"/>
        <v>5</v>
      </c>
      <c r="B10" s="128" t="str">
        <f t="shared" ca="1" si="1"/>
        <v>〃</v>
      </c>
      <c r="C10" s="122" t="str">
        <f t="shared" ca="1" si="2"/>
        <v>〃</v>
      </c>
      <c r="D10" s="122" t="str">
        <f t="shared" ca="1" si="3"/>
        <v>〃</v>
      </c>
      <c r="E10" s="122" t="str">
        <f t="shared" ca="1" si="4"/>
        <v>福山市引野町3丁目5番16号先交差点</v>
      </c>
      <c r="F10" s="122" t="s">
        <v>167</v>
      </c>
      <c r="G10" s="122">
        <v>1</v>
      </c>
      <c r="H10" s="122">
        <v>20</v>
      </c>
      <c r="I10" s="129" t="s">
        <v>173</v>
      </c>
      <c r="J10" s="128">
        <v>261210219</v>
      </c>
      <c r="K10" s="122" t="s">
        <v>165</v>
      </c>
      <c r="L10" s="122" t="s">
        <v>172</v>
      </c>
      <c r="M10" s="115" t="str">
        <f t="shared" si="5"/>
        <v>北側</v>
      </c>
    </row>
    <row r="11" spans="1:13" ht="26.4">
      <c r="A11" s="216">
        <f t="shared" ca="1" si="0"/>
        <v>6</v>
      </c>
      <c r="B11" s="128" t="str">
        <f t="shared" ca="1" si="1"/>
        <v>〃</v>
      </c>
      <c r="C11" s="122" t="str">
        <f t="shared" ca="1" si="2"/>
        <v>〃</v>
      </c>
      <c r="D11" s="122" t="str">
        <f t="shared" ca="1" si="3"/>
        <v>〃</v>
      </c>
      <c r="E11" s="122" t="str">
        <f t="shared" ca="1" si="4"/>
        <v>福山市引野町4丁目2番36号先交差点</v>
      </c>
      <c r="F11" s="122" t="s">
        <v>164</v>
      </c>
      <c r="G11" s="122">
        <v>2</v>
      </c>
      <c r="H11" s="122">
        <v>10</v>
      </c>
      <c r="I11" s="129" t="s">
        <v>175</v>
      </c>
      <c r="J11" s="128">
        <v>261210219</v>
      </c>
      <c r="K11" s="122" t="s">
        <v>165</v>
      </c>
      <c r="L11" s="122" t="s">
        <v>174</v>
      </c>
      <c r="M11" s="115" t="str">
        <f t="shared" si="5"/>
        <v>南側､2m_x000D_
北側､3m</v>
      </c>
    </row>
    <row r="12" spans="1:13" ht="26.4">
      <c r="A12" s="216">
        <f t="shared" ca="1" si="0"/>
        <v>7</v>
      </c>
      <c r="B12" s="128" t="str">
        <f t="shared" ca="1" si="1"/>
        <v>〃</v>
      </c>
      <c r="C12" s="122" t="str">
        <f t="shared" ca="1" si="2"/>
        <v>〃</v>
      </c>
      <c r="D12" s="122" t="str">
        <f t="shared" ca="1" si="3"/>
        <v>〃</v>
      </c>
      <c r="E12" s="122" t="str">
        <f t="shared" ca="1" si="4"/>
        <v>福山市引野町4丁目3番19号先交差点</v>
      </c>
      <c r="F12" s="122" t="s">
        <v>167</v>
      </c>
      <c r="G12" s="122">
        <v>1</v>
      </c>
      <c r="H12" s="122">
        <v>20</v>
      </c>
      <c r="I12" s="129" t="s">
        <v>173</v>
      </c>
      <c r="J12" s="128">
        <v>261210219</v>
      </c>
      <c r="K12" s="122" t="s">
        <v>165</v>
      </c>
      <c r="L12" s="122" t="s">
        <v>176</v>
      </c>
      <c r="M12" s="115" t="str">
        <f t="shared" si="5"/>
        <v>北側</v>
      </c>
    </row>
    <row r="13" spans="1:13" ht="26.4">
      <c r="A13" s="216">
        <f t="shared" ca="1" si="0"/>
        <v>7</v>
      </c>
      <c r="B13" s="128" t="str">
        <f t="shared" ca="1" si="1"/>
        <v>〃</v>
      </c>
      <c r="C13" s="122" t="str">
        <f t="shared" ca="1" si="2"/>
        <v>〃</v>
      </c>
      <c r="D13" s="122" t="str">
        <f t="shared" ca="1" si="3"/>
        <v>〃</v>
      </c>
      <c r="E13" s="122" t="str">
        <f t="shared" ca="1" si="4"/>
        <v>〃</v>
      </c>
      <c r="F13" s="122" t="s">
        <v>164</v>
      </c>
      <c r="G13" s="122">
        <v>1</v>
      </c>
      <c r="H13" s="122">
        <v>6</v>
      </c>
      <c r="I13" s="129" t="s">
        <v>177</v>
      </c>
      <c r="J13" s="128">
        <v>261210219</v>
      </c>
      <c r="K13" s="122" t="s">
        <v>165</v>
      </c>
      <c r="L13" s="122" t="s">
        <v>176</v>
      </c>
      <c r="M13" s="115" t="str">
        <f t="shared" si="5"/>
        <v>北側､3m</v>
      </c>
    </row>
    <row r="14" spans="1:13" ht="26.4">
      <c r="A14" s="216">
        <f t="shared" ca="1" si="0"/>
        <v>8</v>
      </c>
      <c r="B14" s="128" t="str">
        <f t="shared" ca="1" si="1"/>
        <v>〃</v>
      </c>
      <c r="C14" s="122" t="str">
        <f t="shared" ca="1" si="2"/>
        <v>〃</v>
      </c>
      <c r="D14" s="122" t="str">
        <f t="shared" ca="1" si="3"/>
        <v>〃</v>
      </c>
      <c r="E14" s="122" t="str">
        <f t="shared" ca="1" si="4"/>
        <v>福山市引野町5丁目23番1号先交差点</v>
      </c>
      <c r="F14" s="122" t="s">
        <v>167</v>
      </c>
      <c r="G14" s="122">
        <v>2</v>
      </c>
      <c r="H14" s="122">
        <v>20</v>
      </c>
      <c r="I14" s="129" t="s">
        <v>179</v>
      </c>
      <c r="J14" s="128">
        <v>261210219</v>
      </c>
      <c r="K14" s="122" t="s">
        <v>165</v>
      </c>
      <c r="L14" s="122" t="s">
        <v>178</v>
      </c>
      <c r="M14" s="115" t="str">
        <f t="shared" si="5"/>
        <v>南側</v>
      </c>
    </row>
    <row r="15" spans="1:13" ht="26.4">
      <c r="A15" s="216">
        <f t="shared" ca="1" si="0"/>
        <v>8</v>
      </c>
      <c r="B15" s="128" t="str">
        <f t="shared" ca="1" si="1"/>
        <v>〃</v>
      </c>
      <c r="C15" s="122" t="str">
        <f t="shared" ca="1" si="2"/>
        <v>〃</v>
      </c>
      <c r="D15" s="122" t="str">
        <f t="shared" ca="1" si="3"/>
        <v>〃</v>
      </c>
      <c r="E15" s="122" t="str">
        <f t="shared" ca="1" si="4"/>
        <v>〃</v>
      </c>
      <c r="F15" s="122" t="s">
        <v>164</v>
      </c>
      <c r="G15" s="122">
        <v>1</v>
      </c>
      <c r="H15" s="122">
        <v>6</v>
      </c>
      <c r="I15" s="129" t="s">
        <v>180</v>
      </c>
      <c r="J15" s="128">
        <v>261210219</v>
      </c>
      <c r="K15" s="122" t="s">
        <v>165</v>
      </c>
      <c r="L15" s="122" t="s">
        <v>178</v>
      </c>
      <c r="M15" s="115" t="str">
        <f t="shared" si="5"/>
        <v>北側､2m</v>
      </c>
    </row>
    <row r="16" spans="1:13" ht="26.4">
      <c r="A16" s="216">
        <f t="shared" ca="1" si="0"/>
        <v>9</v>
      </c>
      <c r="B16" s="128" t="str">
        <f t="shared" ca="1" si="1"/>
        <v>〃</v>
      </c>
      <c r="C16" s="122" t="str">
        <f t="shared" ca="1" si="2"/>
        <v>〃</v>
      </c>
      <c r="D16" s="122" t="str">
        <f t="shared" ca="1" si="3"/>
        <v>〃</v>
      </c>
      <c r="E16" s="122" t="str">
        <f t="shared" ca="1" si="4"/>
        <v>福山市引野町5丁目26番40号先交差点</v>
      </c>
      <c r="F16" s="122" t="s">
        <v>167</v>
      </c>
      <c r="G16" s="122">
        <v>1</v>
      </c>
      <c r="H16" s="122">
        <v>10</v>
      </c>
      <c r="I16" s="129"/>
      <c r="J16" s="128">
        <v>261210219</v>
      </c>
      <c r="K16" s="122" t="s">
        <v>165</v>
      </c>
      <c r="L16" s="122" t="s">
        <v>181</v>
      </c>
      <c r="M16" s="115" t="str">
        <f t="shared" si="5"/>
        <v/>
      </c>
    </row>
    <row r="17" spans="1:13" ht="26.4">
      <c r="A17" s="216">
        <f t="shared" ca="1" si="0"/>
        <v>9</v>
      </c>
      <c r="B17" s="128" t="str">
        <f t="shared" ca="1" si="1"/>
        <v>〃</v>
      </c>
      <c r="C17" s="122" t="str">
        <f t="shared" ca="1" si="2"/>
        <v>〃</v>
      </c>
      <c r="D17" s="122" t="str">
        <f t="shared" ca="1" si="3"/>
        <v>〃</v>
      </c>
      <c r="E17" s="122" t="str">
        <f t="shared" ca="1" si="4"/>
        <v>〃</v>
      </c>
      <c r="F17" s="122" t="s">
        <v>164</v>
      </c>
      <c r="G17" s="122">
        <v>1</v>
      </c>
      <c r="H17" s="122">
        <v>6</v>
      </c>
      <c r="I17" s="129" t="s">
        <v>182</v>
      </c>
      <c r="J17" s="128">
        <v>261210219</v>
      </c>
      <c r="K17" s="122" t="s">
        <v>165</v>
      </c>
      <c r="L17" s="122" t="s">
        <v>181</v>
      </c>
      <c r="M17" s="115" t="str">
        <f t="shared" si="5"/>
        <v>3m</v>
      </c>
    </row>
    <row r="18" spans="1:13" ht="26.4">
      <c r="A18" s="216">
        <f t="shared" ca="1" si="0"/>
        <v>10</v>
      </c>
      <c r="B18" s="128" t="str">
        <f t="shared" ca="1" si="1"/>
        <v>〃</v>
      </c>
      <c r="C18" s="122" t="str">
        <f t="shared" ca="1" si="2"/>
        <v>〃</v>
      </c>
      <c r="D18" s="122" t="str">
        <f t="shared" ca="1" si="3"/>
        <v>〃</v>
      </c>
      <c r="E18" s="122" t="str">
        <f t="shared" ca="1" si="4"/>
        <v>福山市引野町5丁目29番1号先交差点</v>
      </c>
      <c r="F18" s="122" t="s">
        <v>167</v>
      </c>
      <c r="G18" s="122">
        <v>1</v>
      </c>
      <c r="H18" s="122">
        <v>10</v>
      </c>
      <c r="I18" s="129"/>
      <c r="J18" s="128">
        <v>261210219</v>
      </c>
      <c r="K18" s="122" t="s">
        <v>165</v>
      </c>
      <c r="L18" s="122" t="s">
        <v>183</v>
      </c>
      <c r="M18" s="115" t="str">
        <f t="shared" si="5"/>
        <v/>
      </c>
    </row>
    <row r="19" spans="1:13" ht="26.4">
      <c r="A19" s="216">
        <f t="shared" ca="1" si="0"/>
        <v>10</v>
      </c>
      <c r="B19" s="128" t="str">
        <f t="shared" ca="1" si="1"/>
        <v>〃</v>
      </c>
      <c r="C19" s="122" t="str">
        <f t="shared" ca="1" si="2"/>
        <v>〃</v>
      </c>
      <c r="D19" s="122" t="str">
        <f t="shared" ca="1" si="3"/>
        <v>〃</v>
      </c>
      <c r="E19" s="122" t="str">
        <f t="shared" ca="1" si="4"/>
        <v>〃</v>
      </c>
      <c r="F19" s="122" t="s">
        <v>164</v>
      </c>
      <c r="G19" s="122">
        <v>1</v>
      </c>
      <c r="H19" s="122">
        <v>2</v>
      </c>
      <c r="I19" s="129" t="s">
        <v>184</v>
      </c>
      <c r="J19" s="128">
        <v>261210219</v>
      </c>
      <c r="K19" s="122" t="s">
        <v>165</v>
      </c>
      <c r="L19" s="122" t="s">
        <v>183</v>
      </c>
      <c r="M19" s="115" t="str">
        <f t="shared" si="5"/>
        <v>1m</v>
      </c>
    </row>
    <row r="20" spans="1:13" ht="39.6">
      <c r="A20" s="216">
        <f t="shared" ca="1" si="0"/>
        <v>11</v>
      </c>
      <c r="B20" s="128" t="str">
        <f t="shared" ca="1" si="1"/>
        <v>〃</v>
      </c>
      <c r="C20" s="122" t="str">
        <f t="shared" ca="1" si="2"/>
        <v>〃</v>
      </c>
      <c r="D20" s="122" t="str">
        <f t="shared" ca="1" si="3"/>
        <v>〃</v>
      </c>
      <c r="E20" s="122" t="str">
        <f t="shared" ca="1" si="4"/>
        <v>福山市引野町980の1番地先（竹之内交差点）</v>
      </c>
      <c r="F20" s="122" t="s">
        <v>185</v>
      </c>
      <c r="G20" s="122">
        <v>1</v>
      </c>
      <c r="H20" s="122">
        <v>1</v>
      </c>
      <c r="I20" s="129"/>
      <c r="J20" s="128">
        <v>261210219</v>
      </c>
      <c r="K20" s="122" t="s">
        <v>165</v>
      </c>
      <c r="L20" s="122" t="s">
        <v>186</v>
      </c>
      <c r="M20" s="115" t="str">
        <f t="shared" si="5"/>
        <v/>
      </c>
    </row>
    <row r="21" spans="1:13" ht="39.6">
      <c r="A21" s="216">
        <f t="shared" ca="1" si="0"/>
        <v>11</v>
      </c>
      <c r="B21" s="128" t="str">
        <f t="shared" ca="1" si="1"/>
        <v>〃</v>
      </c>
      <c r="C21" s="122" t="str">
        <f t="shared" ca="1" si="2"/>
        <v>〃</v>
      </c>
      <c r="D21" s="122" t="str">
        <f t="shared" ca="1" si="3"/>
        <v>〃</v>
      </c>
      <c r="E21" s="122" t="str">
        <f t="shared" ca="1" si="4"/>
        <v>〃</v>
      </c>
      <c r="F21" s="122" t="s">
        <v>187</v>
      </c>
      <c r="G21" s="122">
        <v>2</v>
      </c>
      <c r="H21" s="122">
        <v>2</v>
      </c>
      <c r="I21" s="129" t="s">
        <v>188</v>
      </c>
      <c r="J21" s="128">
        <v>261210219</v>
      </c>
      <c r="K21" s="122" t="s">
        <v>165</v>
      </c>
      <c r="L21" s="122" t="s">
        <v>186</v>
      </c>
      <c r="M21" s="115" t="str">
        <f t="shared" si="5"/>
        <v>両側1m削除</v>
      </c>
    </row>
    <row r="22" spans="1:13" ht="39.6">
      <c r="A22" s="216">
        <f t="shared" ca="1" si="0"/>
        <v>12</v>
      </c>
      <c r="B22" s="128" t="str">
        <f t="shared" ca="1" si="1"/>
        <v>〃</v>
      </c>
      <c r="C22" s="122" t="str">
        <f t="shared" ca="1" si="2"/>
        <v>〃</v>
      </c>
      <c r="D22" s="122" t="str">
        <f t="shared" ca="1" si="3"/>
        <v>〃</v>
      </c>
      <c r="E22" s="122" t="str">
        <f t="shared" ca="1" si="4"/>
        <v>福山市引野町北2丁目22番3号先（内田（北）交差点）</v>
      </c>
      <c r="F22" s="122" t="s">
        <v>185</v>
      </c>
      <c r="G22" s="122">
        <v>1</v>
      </c>
      <c r="H22" s="122">
        <v>1</v>
      </c>
      <c r="I22" s="129"/>
      <c r="J22" s="128">
        <v>261210219</v>
      </c>
      <c r="K22" s="122" t="s">
        <v>165</v>
      </c>
      <c r="L22" s="122" t="s">
        <v>189</v>
      </c>
      <c r="M22" s="115" t="str">
        <f t="shared" si="5"/>
        <v/>
      </c>
    </row>
    <row r="23" spans="1:13" ht="39.6">
      <c r="A23" s="216">
        <f t="shared" ca="1" si="0"/>
        <v>12</v>
      </c>
      <c r="B23" s="128" t="str">
        <f t="shared" ca="1" si="1"/>
        <v>〃</v>
      </c>
      <c r="C23" s="122" t="str">
        <f t="shared" ca="1" si="2"/>
        <v>〃</v>
      </c>
      <c r="D23" s="122" t="str">
        <f t="shared" ca="1" si="3"/>
        <v>〃</v>
      </c>
      <c r="E23" s="122" t="str">
        <f t="shared" ca="1" si="4"/>
        <v>〃</v>
      </c>
      <c r="F23" s="122" t="s">
        <v>187</v>
      </c>
      <c r="G23" s="122">
        <v>2</v>
      </c>
      <c r="H23" s="122">
        <v>2</v>
      </c>
      <c r="I23" s="129" t="s">
        <v>188</v>
      </c>
      <c r="J23" s="128">
        <v>261210219</v>
      </c>
      <c r="K23" s="122" t="s">
        <v>165</v>
      </c>
      <c r="L23" s="122" t="s">
        <v>189</v>
      </c>
      <c r="M23" s="115" t="str">
        <f t="shared" si="5"/>
        <v>両側1m削除</v>
      </c>
    </row>
    <row r="24" spans="1:13" ht="39.6">
      <c r="A24" s="216">
        <f t="shared" ca="1" si="0"/>
        <v>13</v>
      </c>
      <c r="B24" s="128">
        <f t="shared" ca="1" si="1"/>
        <v>261210223</v>
      </c>
      <c r="C24" s="122" t="str">
        <f t="shared" ca="1" si="2"/>
        <v>新規</v>
      </c>
      <c r="D24" s="122" t="str">
        <f t="shared" ca="1" si="3"/>
        <v>〃</v>
      </c>
      <c r="E24" s="122" t="str">
        <f t="shared" ca="1" si="4"/>
        <v>福山市引野町北4丁目23番9号先（東消防署前交差点）</v>
      </c>
      <c r="F24" s="122" t="s">
        <v>185</v>
      </c>
      <c r="G24" s="122">
        <v>1</v>
      </c>
      <c r="H24" s="122">
        <v>1</v>
      </c>
      <c r="I24" s="129" t="s">
        <v>191</v>
      </c>
      <c r="J24" s="128">
        <v>261210223</v>
      </c>
      <c r="K24" s="122" t="s">
        <v>165</v>
      </c>
      <c r="L24" s="122" t="s">
        <v>190</v>
      </c>
      <c r="M24" s="115" t="str">
        <f t="shared" si="5"/>
        <v>西側</v>
      </c>
    </row>
    <row r="25" spans="1:13" ht="26.4">
      <c r="A25" s="216">
        <f t="shared" ca="1" si="0"/>
        <v>14</v>
      </c>
      <c r="B25" s="128" t="str">
        <f t="shared" ca="1" si="1"/>
        <v>〃</v>
      </c>
      <c r="C25" s="122" t="str">
        <f t="shared" ca="1" si="2"/>
        <v>〃</v>
      </c>
      <c r="D25" s="122" t="str">
        <f t="shared" ca="1" si="3"/>
        <v>〃</v>
      </c>
      <c r="E25" s="122" t="str">
        <f t="shared" ca="1" si="4"/>
        <v>福山市王子町2丁目12番15号先交差点</v>
      </c>
      <c r="F25" s="122" t="s">
        <v>167</v>
      </c>
      <c r="G25" s="122">
        <v>1</v>
      </c>
      <c r="H25" s="122">
        <v>10</v>
      </c>
      <c r="I25" s="129"/>
      <c r="J25" s="128">
        <v>261210223</v>
      </c>
      <c r="K25" s="122" t="s">
        <v>165</v>
      </c>
      <c r="L25" s="122" t="s">
        <v>192</v>
      </c>
      <c r="M25" s="115" t="str">
        <f t="shared" si="5"/>
        <v/>
      </c>
    </row>
    <row r="26" spans="1:13" ht="26.4">
      <c r="A26" s="216">
        <f t="shared" ca="1" si="0"/>
        <v>15</v>
      </c>
      <c r="B26" s="128" t="str">
        <f t="shared" ca="1" si="1"/>
        <v>〃</v>
      </c>
      <c r="C26" s="122" t="str">
        <f t="shared" ca="1" si="2"/>
        <v>〃</v>
      </c>
      <c r="D26" s="122" t="str">
        <f t="shared" ca="1" si="3"/>
        <v>〃</v>
      </c>
      <c r="E26" s="122" t="str">
        <f t="shared" ca="1" si="4"/>
        <v>福山市王子町2丁目13番5号先交差点</v>
      </c>
      <c r="F26" s="122" t="s">
        <v>167</v>
      </c>
      <c r="G26" s="122">
        <v>1</v>
      </c>
      <c r="H26" s="122">
        <v>13</v>
      </c>
      <c r="I26" s="129"/>
      <c r="J26" s="128">
        <v>261210223</v>
      </c>
      <c r="K26" s="122" t="s">
        <v>165</v>
      </c>
      <c r="L26" s="122" t="s">
        <v>193</v>
      </c>
      <c r="M26" s="115" t="str">
        <f t="shared" si="5"/>
        <v/>
      </c>
    </row>
    <row r="27" spans="1:13" ht="26.4">
      <c r="A27" s="216">
        <f t="shared" ca="1" si="0"/>
        <v>15</v>
      </c>
      <c r="B27" s="128" t="str">
        <f t="shared" ca="1" si="1"/>
        <v>〃</v>
      </c>
      <c r="C27" s="122" t="str">
        <f t="shared" ca="1" si="2"/>
        <v>〃</v>
      </c>
      <c r="D27" s="122" t="str">
        <f t="shared" ca="1" si="3"/>
        <v>〃</v>
      </c>
      <c r="E27" s="122" t="str">
        <f t="shared" ca="1" si="4"/>
        <v>〃</v>
      </c>
      <c r="F27" s="122" t="s">
        <v>164</v>
      </c>
      <c r="G27" s="122">
        <v>1</v>
      </c>
      <c r="H27" s="122">
        <v>5</v>
      </c>
      <c r="I27" s="129" t="s">
        <v>194</v>
      </c>
      <c r="J27" s="128">
        <v>261210223</v>
      </c>
      <c r="K27" s="122" t="s">
        <v>165</v>
      </c>
      <c r="L27" s="122" t="s">
        <v>193</v>
      </c>
      <c r="M27" s="115" t="str">
        <f t="shared" si="5"/>
        <v>2.5m</v>
      </c>
    </row>
    <row r="28" spans="1:13" ht="26.4">
      <c r="A28" s="216">
        <f t="shared" ca="1" si="0"/>
        <v>16</v>
      </c>
      <c r="B28" s="128" t="str">
        <f t="shared" ca="1" si="1"/>
        <v>〃</v>
      </c>
      <c r="C28" s="122" t="str">
        <f t="shared" ca="1" si="2"/>
        <v>〃</v>
      </c>
      <c r="D28" s="122" t="str">
        <f t="shared" ca="1" si="3"/>
        <v>〃</v>
      </c>
      <c r="E28" s="122" t="str">
        <f t="shared" ca="1" si="4"/>
        <v>福山市王子町2丁目15番11号先交差点</v>
      </c>
      <c r="F28" s="122" t="s">
        <v>167</v>
      </c>
      <c r="G28" s="122">
        <v>1</v>
      </c>
      <c r="H28" s="122">
        <v>20</v>
      </c>
      <c r="I28" s="129"/>
      <c r="J28" s="128">
        <v>261210223</v>
      </c>
      <c r="K28" s="122" t="s">
        <v>165</v>
      </c>
      <c r="L28" s="122" t="s">
        <v>195</v>
      </c>
      <c r="M28" s="115" t="str">
        <f t="shared" si="5"/>
        <v/>
      </c>
    </row>
    <row r="29" spans="1:13" ht="26.4">
      <c r="A29" s="216">
        <f t="shared" ca="1" si="0"/>
        <v>16</v>
      </c>
      <c r="B29" s="128" t="str">
        <f t="shared" ca="1" si="1"/>
        <v>〃</v>
      </c>
      <c r="C29" s="122" t="str">
        <f t="shared" ca="1" si="2"/>
        <v>〃</v>
      </c>
      <c r="D29" s="122" t="str">
        <f t="shared" ca="1" si="3"/>
        <v>〃</v>
      </c>
      <c r="E29" s="122" t="str">
        <f t="shared" ca="1" si="4"/>
        <v>〃</v>
      </c>
      <c r="F29" s="122" t="s">
        <v>164</v>
      </c>
      <c r="G29" s="122">
        <v>1</v>
      </c>
      <c r="H29" s="122">
        <v>2</v>
      </c>
      <c r="I29" s="129" t="s">
        <v>196</v>
      </c>
      <c r="J29" s="128">
        <v>261210223</v>
      </c>
      <c r="K29" s="122" t="s">
        <v>165</v>
      </c>
      <c r="L29" s="122" t="s">
        <v>195</v>
      </c>
      <c r="M29" s="115" t="str">
        <f t="shared" si="5"/>
        <v>1m</v>
      </c>
    </row>
    <row r="30" spans="1:13" ht="26.4">
      <c r="A30" s="216">
        <f t="shared" ca="1" si="0"/>
        <v>17</v>
      </c>
      <c r="B30" s="128" t="str">
        <f t="shared" ca="1" si="1"/>
        <v>〃</v>
      </c>
      <c r="C30" s="122" t="str">
        <f t="shared" ca="1" si="2"/>
        <v>〃</v>
      </c>
      <c r="D30" s="122" t="str">
        <f t="shared" ca="1" si="3"/>
        <v>〃</v>
      </c>
      <c r="E30" s="122" t="str">
        <f t="shared" ca="1" si="4"/>
        <v>福山市王子町2丁目18番19号先交差点</v>
      </c>
      <c r="F30" s="122" t="s">
        <v>167</v>
      </c>
      <c r="G30" s="122">
        <v>1</v>
      </c>
      <c r="H30" s="122">
        <v>13</v>
      </c>
      <c r="I30" s="129"/>
      <c r="J30" s="128">
        <v>261210223</v>
      </c>
      <c r="K30" s="122" t="s">
        <v>165</v>
      </c>
      <c r="L30" s="122" t="s">
        <v>197</v>
      </c>
      <c r="M30" s="115" t="str">
        <f t="shared" si="5"/>
        <v/>
      </c>
    </row>
    <row r="31" spans="1:13" ht="26.4">
      <c r="A31" s="216">
        <f t="shared" ca="1" si="0"/>
        <v>17</v>
      </c>
      <c r="B31" s="128" t="str">
        <f t="shared" ca="1" si="1"/>
        <v>〃</v>
      </c>
      <c r="C31" s="122" t="str">
        <f t="shared" ca="1" si="2"/>
        <v>〃</v>
      </c>
      <c r="D31" s="122" t="str">
        <f t="shared" ca="1" si="3"/>
        <v>〃</v>
      </c>
      <c r="E31" s="122" t="str">
        <f t="shared" ca="1" si="4"/>
        <v>〃</v>
      </c>
      <c r="F31" s="122" t="s">
        <v>164</v>
      </c>
      <c r="G31" s="122">
        <v>1</v>
      </c>
      <c r="H31" s="122">
        <v>6</v>
      </c>
      <c r="I31" s="129" t="s">
        <v>171</v>
      </c>
      <c r="J31" s="128">
        <v>261210223</v>
      </c>
      <c r="K31" s="122" t="s">
        <v>165</v>
      </c>
      <c r="L31" s="122" t="s">
        <v>197</v>
      </c>
      <c r="M31" s="115" t="str">
        <f t="shared" si="5"/>
        <v>3m</v>
      </c>
    </row>
    <row r="32" spans="1:13" ht="39.6">
      <c r="A32" s="216">
        <f t="shared" ca="1" si="0"/>
        <v>18</v>
      </c>
      <c r="B32" s="128" t="str">
        <f t="shared" ca="1" si="1"/>
        <v>〃</v>
      </c>
      <c r="C32" s="122" t="str">
        <f t="shared" ca="1" si="2"/>
        <v>〃</v>
      </c>
      <c r="D32" s="122" t="str">
        <f t="shared" ca="1" si="3"/>
        <v>〃</v>
      </c>
      <c r="E32" s="122" t="str">
        <f t="shared" ca="1" si="4"/>
        <v>福山市沖野上町1丁目9番6号先（沖野上町1丁目東交差点）</v>
      </c>
      <c r="F32" s="122" t="s">
        <v>187</v>
      </c>
      <c r="G32" s="122">
        <v>4</v>
      </c>
      <c r="H32" s="122">
        <v>48</v>
      </c>
      <c r="I32" s="129" t="s">
        <v>199</v>
      </c>
      <c r="J32" s="128">
        <v>261210223</v>
      </c>
      <c r="K32" s="122" t="s">
        <v>165</v>
      </c>
      <c r="L32" s="122" t="s">
        <v>198</v>
      </c>
      <c r="M32" s="115" t="str">
        <f t="shared" si="5"/>
        <v>12m両側2本ずつ</v>
      </c>
    </row>
    <row r="33" spans="1:13" ht="26.4">
      <c r="A33" s="216">
        <f t="shared" ca="1" si="0"/>
        <v>19</v>
      </c>
      <c r="B33" s="128">
        <f t="shared" ca="1" si="1"/>
        <v>261210219</v>
      </c>
      <c r="C33" s="122" t="str">
        <f t="shared" ca="1" si="2"/>
        <v>新規</v>
      </c>
      <c r="D33" s="122" t="str">
        <f t="shared" ca="1" si="3"/>
        <v>〃</v>
      </c>
      <c r="E33" s="122" t="str">
        <f t="shared" ca="1" si="4"/>
        <v>福山市久松台2丁目10番3号先交差点</v>
      </c>
      <c r="F33" s="122" t="s">
        <v>167</v>
      </c>
      <c r="G33" s="122">
        <v>1</v>
      </c>
      <c r="H33" s="122">
        <v>20</v>
      </c>
      <c r="I33" s="129"/>
      <c r="J33" s="128">
        <v>261210219</v>
      </c>
      <c r="K33" s="122" t="s">
        <v>165</v>
      </c>
      <c r="L33" s="122" t="s">
        <v>200</v>
      </c>
      <c r="M33" s="115" t="str">
        <f t="shared" si="5"/>
        <v/>
      </c>
    </row>
    <row r="34" spans="1:13" ht="26.4">
      <c r="A34" s="216">
        <f t="shared" ca="1" si="0"/>
        <v>20</v>
      </c>
      <c r="B34" s="128" t="str">
        <f t="shared" ca="1" si="1"/>
        <v>〃</v>
      </c>
      <c r="C34" s="122" t="str">
        <f t="shared" ca="1" si="2"/>
        <v>〃</v>
      </c>
      <c r="D34" s="122" t="str">
        <f t="shared" ca="1" si="3"/>
        <v>〃</v>
      </c>
      <c r="E34" s="122" t="str">
        <f t="shared" ca="1" si="4"/>
        <v>福山市久松台2丁目11番15号先交差点</v>
      </c>
      <c r="F34" s="122" t="s">
        <v>167</v>
      </c>
      <c r="G34" s="122">
        <v>1</v>
      </c>
      <c r="H34" s="122">
        <v>20</v>
      </c>
      <c r="I34" s="129"/>
      <c r="J34" s="128">
        <v>261210219</v>
      </c>
      <c r="K34" s="122" t="s">
        <v>165</v>
      </c>
      <c r="L34" s="122" t="s">
        <v>201</v>
      </c>
      <c r="M34" s="115" t="str">
        <f t="shared" si="5"/>
        <v/>
      </c>
    </row>
    <row r="35" spans="1:13" ht="26.4">
      <c r="A35" s="216">
        <f t="shared" ca="1" si="0"/>
        <v>20</v>
      </c>
      <c r="B35" s="128" t="str">
        <f t="shared" ca="1" si="1"/>
        <v>〃</v>
      </c>
      <c r="C35" s="122" t="str">
        <f t="shared" ca="1" si="2"/>
        <v>〃</v>
      </c>
      <c r="D35" s="122" t="str">
        <f t="shared" ca="1" si="3"/>
        <v>〃</v>
      </c>
      <c r="E35" s="122" t="str">
        <f t="shared" ca="1" si="4"/>
        <v>〃</v>
      </c>
      <c r="F35" s="122" t="s">
        <v>164</v>
      </c>
      <c r="G35" s="122">
        <v>1</v>
      </c>
      <c r="H35" s="122">
        <v>2</v>
      </c>
      <c r="I35" s="129" t="s">
        <v>184</v>
      </c>
      <c r="J35" s="128">
        <v>261210219</v>
      </c>
      <c r="K35" s="122" t="s">
        <v>165</v>
      </c>
      <c r="L35" s="122" t="s">
        <v>201</v>
      </c>
      <c r="M35" s="115" t="str">
        <f t="shared" si="5"/>
        <v>1m</v>
      </c>
    </row>
    <row r="36" spans="1:13" ht="26.4">
      <c r="A36" s="216">
        <f t="shared" ca="1" si="0"/>
        <v>21</v>
      </c>
      <c r="B36" s="128" t="str">
        <f t="shared" ca="1" si="1"/>
        <v>〃</v>
      </c>
      <c r="C36" s="122" t="str">
        <f t="shared" ca="1" si="2"/>
        <v>〃</v>
      </c>
      <c r="D36" s="122" t="str">
        <f t="shared" ca="1" si="3"/>
        <v>〃</v>
      </c>
      <c r="E36" s="122" t="str">
        <f t="shared" ca="1" si="4"/>
        <v>福山市久松台2丁目9番26号先交差点</v>
      </c>
      <c r="F36" s="122" t="s">
        <v>167</v>
      </c>
      <c r="G36" s="122">
        <v>1</v>
      </c>
      <c r="H36" s="122">
        <v>20</v>
      </c>
      <c r="I36" s="129"/>
      <c r="J36" s="128">
        <v>261210219</v>
      </c>
      <c r="K36" s="122" t="s">
        <v>165</v>
      </c>
      <c r="L36" s="122" t="s">
        <v>202</v>
      </c>
      <c r="M36" s="115" t="str">
        <f t="shared" si="5"/>
        <v/>
      </c>
    </row>
    <row r="37" spans="1:13" ht="26.4">
      <c r="A37" s="216">
        <f t="shared" ca="1" si="0"/>
        <v>21</v>
      </c>
      <c r="B37" s="128" t="str">
        <f t="shared" ca="1" si="1"/>
        <v>〃</v>
      </c>
      <c r="C37" s="122" t="str">
        <f t="shared" ca="1" si="2"/>
        <v>〃</v>
      </c>
      <c r="D37" s="122" t="str">
        <f t="shared" ca="1" si="3"/>
        <v>〃</v>
      </c>
      <c r="E37" s="122" t="str">
        <f t="shared" ca="1" si="4"/>
        <v>〃</v>
      </c>
      <c r="F37" s="122" t="s">
        <v>164</v>
      </c>
      <c r="G37" s="122">
        <v>1</v>
      </c>
      <c r="H37" s="122">
        <v>4</v>
      </c>
      <c r="I37" s="129" t="s">
        <v>203</v>
      </c>
      <c r="J37" s="128">
        <v>261210219</v>
      </c>
      <c r="K37" s="122" t="s">
        <v>165</v>
      </c>
      <c r="L37" s="122" t="s">
        <v>202</v>
      </c>
      <c r="M37" s="115" t="str">
        <f t="shared" si="5"/>
        <v>2m</v>
      </c>
    </row>
    <row r="38" spans="1:13" ht="26.4">
      <c r="A38" s="216">
        <f t="shared" ca="1" si="0"/>
        <v>22</v>
      </c>
      <c r="B38" s="128" t="str">
        <f t="shared" ca="1" si="1"/>
        <v>〃</v>
      </c>
      <c r="C38" s="122" t="str">
        <f t="shared" ca="1" si="2"/>
        <v>〃</v>
      </c>
      <c r="D38" s="122" t="str">
        <f t="shared" ca="1" si="3"/>
        <v>〃</v>
      </c>
      <c r="E38" s="122" t="str">
        <f t="shared" ca="1" si="4"/>
        <v>福山市手城町2丁目1番24号先交差点</v>
      </c>
      <c r="F38" s="122" t="s">
        <v>167</v>
      </c>
      <c r="G38" s="122">
        <v>1</v>
      </c>
      <c r="H38" s="122">
        <v>10</v>
      </c>
      <c r="I38" s="129"/>
      <c r="J38" s="128">
        <v>261210219</v>
      </c>
      <c r="K38" s="122" t="s">
        <v>165</v>
      </c>
      <c r="L38" s="122" t="s">
        <v>204</v>
      </c>
      <c r="M38" s="115" t="str">
        <f t="shared" si="5"/>
        <v/>
      </c>
    </row>
    <row r="39" spans="1:13" ht="26.4">
      <c r="A39" s="216">
        <f t="shared" ca="1" si="0"/>
        <v>23</v>
      </c>
      <c r="B39" s="128" t="str">
        <f t="shared" ca="1" si="1"/>
        <v>〃</v>
      </c>
      <c r="C39" s="122" t="str">
        <f t="shared" ca="1" si="2"/>
        <v>〃</v>
      </c>
      <c r="D39" s="122" t="str">
        <f t="shared" ca="1" si="3"/>
        <v>〃</v>
      </c>
      <c r="E39" s="122" t="str">
        <f t="shared" ca="1" si="4"/>
        <v>福山市西桜町1丁目9番3号先交差点</v>
      </c>
      <c r="F39" s="122" t="s">
        <v>167</v>
      </c>
      <c r="G39" s="122">
        <v>1</v>
      </c>
      <c r="H39" s="122">
        <v>13</v>
      </c>
      <c r="I39" s="129"/>
      <c r="J39" s="128">
        <v>261210219</v>
      </c>
      <c r="K39" s="122" t="s">
        <v>165</v>
      </c>
      <c r="L39" s="122" t="s">
        <v>205</v>
      </c>
      <c r="M39" s="115" t="str">
        <f t="shared" si="5"/>
        <v/>
      </c>
    </row>
    <row r="40" spans="1:13" ht="26.4">
      <c r="A40" s="216">
        <f t="shared" ca="1" si="0"/>
        <v>23</v>
      </c>
      <c r="B40" s="128" t="str">
        <f t="shared" ca="1" si="1"/>
        <v>〃</v>
      </c>
      <c r="C40" s="122" t="str">
        <f t="shared" ca="1" si="2"/>
        <v>〃</v>
      </c>
      <c r="D40" s="122" t="str">
        <f t="shared" ca="1" si="3"/>
        <v>〃</v>
      </c>
      <c r="E40" s="122" t="str">
        <f t="shared" ca="1" si="4"/>
        <v>〃</v>
      </c>
      <c r="F40" s="122" t="s">
        <v>164</v>
      </c>
      <c r="G40" s="122">
        <v>1</v>
      </c>
      <c r="H40" s="122">
        <v>6</v>
      </c>
      <c r="I40" s="129" t="s">
        <v>182</v>
      </c>
      <c r="J40" s="128">
        <v>261210219</v>
      </c>
      <c r="K40" s="122" t="s">
        <v>165</v>
      </c>
      <c r="L40" s="122" t="s">
        <v>205</v>
      </c>
      <c r="M40" s="115" t="str">
        <f t="shared" si="5"/>
        <v>3m</v>
      </c>
    </row>
    <row r="41" spans="1:13" ht="26.4">
      <c r="A41" s="216">
        <f t="shared" ca="1" si="0"/>
        <v>24</v>
      </c>
      <c r="B41" s="128" t="str">
        <f t="shared" ca="1" si="1"/>
        <v>〃</v>
      </c>
      <c r="C41" s="122" t="str">
        <f t="shared" ca="1" si="2"/>
        <v>〃</v>
      </c>
      <c r="D41" s="122" t="str">
        <f t="shared" ca="1" si="3"/>
        <v>〃</v>
      </c>
      <c r="E41" s="122" t="str">
        <f t="shared" ca="1" si="4"/>
        <v>福山市西町1丁目25番11号先交差点</v>
      </c>
      <c r="F41" s="122" t="s">
        <v>167</v>
      </c>
      <c r="G41" s="122">
        <v>1</v>
      </c>
      <c r="H41" s="122">
        <v>10</v>
      </c>
      <c r="I41" s="129"/>
      <c r="J41" s="128">
        <v>261210219</v>
      </c>
      <c r="K41" s="122" t="s">
        <v>165</v>
      </c>
      <c r="L41" s="122" t="s">
        <v>206</v>
      </c>
      <c r="M41" s="115" t="str">
        <f t="shared" si="5"/>
        <v/>
      </c>
    </row>
    <row r="42" spans="1:13" ht="26.4">
      <c r="A42" s="216">
        <f t="shared" ca="1" si="0"/>
        <v>24</v>
      </c>
      <c r="B42" s="128" t="str">
        <f t="shared" ca="1" si="1"/>
        <v>〃</v>
      </c>
      <c r="C42" s="122" t="str">
        <f t="shared" ca="1" si="2"/>
        <v>〃</v>
      </c>
      <c r="D42" s="122" t="str">
        <f t="shared" ca="1" si="3"/>
        <v>〃</v>
      </c>
      <c r="E42" s="122" t="str">
        <f t="shared" ca="1" si="4"/>
        <v>〃</v>
      </c>
      <c r="F42" s="122" t="s">
        <v>164</v>
      </c>
      <c r="G42" s="122">
        <v>1</v>
      </c>
      <c r="H42" s="122">
        <v>2</v>
      </c>
      <c r="I42" s="129"/>
      <c r="J42" s="128">
        <v>261210219</v>
      </c>
      <c r="K42" s="122" t="s">
        <v>165</v>
      </c>
      <c r="L42" s="122" t="s">
        <v>206</v>
      </c>
      <c r="M42" s="115" t="str">
        <f t="shared" si="5"/>
        <v/>
      </c>
    </row>
    <row r="43" spans="1:13" ht="26.4">
      <c r="A43" s="216">
        <f t="shared" ca="1" si="0"/>
        <v>25</v>
      </c>
      <c r="B43" s="128" t="str">
        <f t="shared" ca="1" si="1"/>
        <v>〃</v>
      </c>
      <c r="C43" s="122" t="str">
        <f t="shared" ca="1" si="2"/>
        <v>〃</v>
      </c>
      <c r="D43" s="122" t="str">
        <f t="shared" ca="1" si="3"/>
        <v>〃</v>
      </c>
      <c r="E43" s="122" t="str">
        <f t="shared" ca="1" si="4"/>
        <v>福山市大門町1丁目15番5号先交差点</v>
      </c>
      <c r="F43" s="122" t="s">
        <v>167</v>
      </c>
      <c r="G43" s="122">
        <v>1</v>
      </c>
      <c r="H43" s="122">
        <v>20</v>
      </c>
      <c r="I43" s="129"/>
      <c r="J43" s="128">
        <v>261210219</v>
      </c>
      <c r="K43" s="122" t="s">
        <v>165</v>
      </c>
      <c r="L43" s="122" t="s">
        <v>207</v>
      </c>
      <c r="M43" s="115" t="str">
        <f t="shared" si="5"/>
        <v/>
      </c>
    </row>
    <row r="44" spans="1:13" ht="26.4">
      <c r="A44" s="216">
        <f t="shared" ca="1" si="0"/>
        <v>26</v>
      </c>
      <c r="B44" s="128" t="str">
        <f t="shared" ca="1" si="1"/>
        <v>〃</v>
      </c>
      <c r="C44" s="122" t="str">
        <f t="shared" ca="1" si="2"/>
        <v>〃</v>
      </c>
      <c r="D44" s="122" t="str">
        <f t="shared" ca="1" si="3"/>
        <v>〃</v>
      </c>
      <c r="E44" s="122" t="str">
        <f t="shared" ca="1" si="4"/>
        <v>福山市大門町1丁目50番39号先交差点</v>
      </c>
      <c r="F44" s="122" t="s">
        <v>164</v>
      </c>
      <c r="G44" s="122">
        <v>1</v>
      </c>
      <c r="H44" s="122">
        <v>3</v>
      </c>
      <c r="I44" s="129" t="s">
        <v>184</v>
      </c>
      <c r="J44" s="128">
        <v>261210219</v>
      </c>
      <c r="K44" s="122" t="s">
        <v>165</v>
      </c>
      <c r="L44" s="122" t="s">
        <v>208</v>
      </c>
      <c r="M44" s="115" t="str">
        <f t="shared" si="5"/>
        <v>1m</v>
      </c>
    </row>
    <row r="45" spans="1:13" ht="26.4">
      <c r="A45" s="216">
        <f t="shared" ca="1" si="0"/>
        <v>27</v>
      </c>
      <c r="B45" s="128">
        <f t="shared" ca="1" si="1"/>
        <v>261210223</v>
      </c>
      <c r="C45" s="122" t="str">
        <f t="shared" ca="1" si="2"/>
        <v>新規</v>
      </c>
      <c r="D45" s="122" t="str">
        <f t="shared" ca="1" si="3"/>
        <v>〃</v>
      </c>
      <c r="E45" s="122" t="str">
        <f t="shared" ca="1" si="4"/>
        <v>福山市東深津町2丁目9番30号先交差点</v>
      </c>
      <c r="F45" s="122" t="s">
        <v>167</v>
      </c>
      <c r="G45" s="122">
        <v>1</v>
      </c>
      <c r="H45" s="122">
        <v>20</v>
      </c>
      <c r="I45" s="129"/>
      <c r="J45" s="128">
        <v>261210223</v>
      </c>
      <c r="K45" s="122" t="s">
        <v>165</v>
      </c>
      <c r="L45" s="122" t="s">
        <v>209</v>
      </c>
      <c r="M45" s="115" t="str">
        <f t="shared" si="5"/>
        <v/>
      </c>
    </row>
    <row r="46" spans="1:13" ht="26.4">
      <c r="A46" s="216">
        <f t="shared" ca="1" si="0"/>
        <v>27</v>
      </c>
      <c r="B46" s="128" t="str">
        <f t="shared" ca="1" si="1"/>
        <v>〃</v>
      </c>
      <c r="C46" s="122" t="str">
        <f t="shared" ca="1" si="2"/>
        <v>〃</v>
      </c>
      <c r="D46" s="122" t="str">
        <f t="shared" ca="1" si="3"/>
        <v>〃</v>
      </c>
      <c r="E46" s="122" t="str">
        <f t="shared" ca="1" si="4"/>
        <v>〃</v>
      </c>
      <c r="F46" s="122" t="s">
        <v>164</v>
      </c>
      <c r="G46" s="122">
        <v>1</v>
      </c>
      <c r="H46" s="122">
        <v>6</v>
      </c>
      <c r="I46" s="129" t="s">
        <v>171</v>
      </c>
      <c r="J46" s="128">
        <v>261210223</v>
      </c>
      <c r="K46" s="122" t="s">
        <v>165</v>
      </c>
      <c r="L46" s="122" t="s">
        <v>209</v>
      </c>
      <c r="M46" s="115" t="str">
        <f t="shared" si="5"/>
        <v>3m</v>
      </c>
    </row>
    <row r="47" spans="1:13" ht="26.4">
      <c r="A47" s="216">
        <f t="shared" ca="1" si="0"/>
        <v>28</v>
      </c>
      <c r="B47" s="128" t="str">
        <f t="shared" ca="1" si="1"/>
        <v>〃</v>
      </c>
      <c r="C47" s="122" t="str">
        <f t="shared" ca="1" si="2"/>
        <v>〃</v>
      </c>
      <c r="D47" s="122" t="str">
        <f t="shared" ca="1" si="3"/>
        <v>〃</v>
      </c>
      <c r="E47" s="122" t="str">
        <f t="shared" ca="1" si="4"/>
        <v>福山市東深津町3丁目10番12号先交差点</v>
      </c>
      <c r="F47" s="122" t="s">
        <v>167</v>
      </c>
      <c r="G47" s="122">
        <v>1</v>
      </c>
      <c r="H47" s="122">
        <v>13</v>
      </c>
      <c r="I47" s="129"/>
      <c r="J47" s="128">
        <v>261210223</v>
      </c>
      <c r="K47" s="122" t="s">
        <v>165</v>
      </c>
      <c r="L47" s="122" t="s">
        <v>210</v>
      </c>
      <c r="M47" s="115" t="str">
        <f t="shared" si="5"/>
        <v/>
      </c>
    </row>
    <row r="48" spans="1:13" ht="26.4">
      <c r="A48" s="216">
        <f t="shared" ca="1" si="0"/>
        <v>28</v>
      </c>
      <c r="B48" s="128" t="str">
        <f t="shared" ca="1" si="1"/>
        <v>〃</v>
      </c>
      <c r="C48" s="122" t="str">
        <f t="shared" ca="1" si="2"/>
        <v>〃</v>
      </c>
      <c r="D48" s="122" t="str">
        <f t="shared" ca="1" si="3"/>
        <v>〃</v>
      </c>
      <c r="E48" s="122" t="str">
        <f t="shared" ca="1" si="4"/>
        <v>〃</v>
      </c>
      <c r="F48" s="122" t="s">
        <v>164</v>
      </c>
      <c r="G48" s="122">
        <v>1</v>
      </c>
      <c r="H48" s="122">
        <v>3</v>
      </c>
      <c r="I48" s="129" t="s">
        <v>211</v>
      </c>
      <c r="J48" s="128">
        <v>261210223</v>
      </c>
      <c r="K48" s="122" t="s">
        <v>165</v>
      </c>
      <c r="L48" s="122" t="s">
        <v>210</v>
      </c>
      <c r="M48" s="115" t="str">
        <f t="shared" si="5"/>
        <v>1.5m</v>
      </c>
    </row>
    <row r="49" spans="1:13" ht="26.4">
      <c r="A49" s="216">
        <f t="shared" ca="1" si="0"/>
        <v>29</v>
      </c>
      <c r="B49" s="128" t="str">
        <f t="shared" ca="1" si="1"/>
        <v>〃</v>
      </c>
      <c r="C49" s="122" t="str">
        <f t="shared" ca="1" si="2"/>
        <v>〃</v>
      </c>
      <c r="D49" s="122" t="str">
        <f t="shared" ca="1" si="3"/>
        <v>〃</v>
      </c>
      <c r="E49" s="122" t="str">
        <f t="shared" ca="1" si="4"/>
        <v>福山市東深津町3丁目16番22号先交差点</v>
      </c>
      <c r="F49" s="122" t="s">
        <v>167</v>
      </c>
      <c r="G49" s="122">
        <v>1</v>
      </c>
      <c r="H49" s="122">
        <v>5</v>
      </c>
      <c r="I49" s="129"/>
      <c r="J49" s="128">
        <v>261210223</v>
      </c>
      <c r="K49" s="122" t="s">
        <v>165</v>
      </c>
      <c r="L49" s="122" t="s">
        <v>212</v>
      </c>
      <c r="M49" s="115" t="str">
        <f t="shared" si="5"/>
        <v/>
      </c>
    </row>
    <row r="50" spans="1:13" ht="26.4">
      <c r="A50" s="216">
        <f t="shared" ca="1" si="0"/>
        <v>30</v>
      </c>
      <c r="B50" s="128" t="str">
        <f t="shared" ca="1" si="1"/>
        <v>〃</v>
      </c>
      <c r="C50" s="122" t="str">
        <f t="shared" ca="1" si="2"/>
        <v>〃</v>
      </c>
      <c r="D50" s="122" t="str">
        <f t="shared" ca="1" si="3"/>
        <v>〃</v>
      </c>
      <c r="E50" s="122" t="str">
        <f t="shared" ca="1" si="4"/>
        <v>福山市東深津町3丁目1番北東角先交差点</v>
      </c>
      <c r="F50" s="122" t="s">
        <v>167</v>
      </c>
      <c r="G50" s="122">
        <v>1</v>
      </c>
      <c r="H50" s="122">
        <v>13</v>
      </c>
      <c r="I50" s="129"/>
      <c r="J50" s="128">
        <v>261210223</v>
      </c>
      <c r="K50" s="122" t="s">
        <v>165</v>
      </c>
      <c r="L50" s="122" t="s">
        <v>213</v>
      </c>
      <c r="M50" s="115" t="str">
        <f t="shared" si="5"/>
        <v/>
      </c>
    </row>
    <row r="51" spans="1:13" ht="26.4">
      <c r="A51" s="216">
        <f t="shared" ca="1" si="0"/>
        <v>30</v>
      </c>
      <c r="B51" s="128" t="str">
        <f t="shared" ca="1" si="1"/>
        <v>〃</v>
      </c>
      <c r="C51" s="122" t="str">
        <f t="shared" ca="1" si="2"/>
        <v>〃</v>
      </c>
      <c r="D51" s="122" t="str">
        <f t="shared" ca="1" si="3"/>
        <v>〃</v>
      </c>
      <c r="E51" s="122" t="str">
        <f t="shared" ca="1" si="4"/>
        <v>〃</v>
      </c>
      <c r="F51" s="122" t="s">
        <v>164</v>
      </c>
      <c r="G51" s="122">
        <v>1</v>
      </c>
      <c r="H51" s="122">
        <v>4</v>
      </c>
      <c r="I51" s="129" t="s">
        <v>166</v>
      </c>
      <c r="J51" s="128">
        <v>261210223</v>
      </c>
      <c r="K51" s="122" t="s">
        <v>165</v>
      </c>
      <c r="L51" s="122" t="s">
        <v>213</v>
      </c>
      <c r="M51" s="115" t="str">
        <f t="shared" si="5"/>
        <v>2m</v>
      </c>
    </row>
    <row r="52" spans="1:13" ht="26.4">
      <c r="A52" s="216">
        <f t="shared" ca="1" si="0"/>
        <v>31</v>
      </c>
      <c r="B52" s="128" t="str">
        <f t="shared" ca="1" si="1"/>
        <v>〃</v>
      </c>
      <c r="C52" s="122" t="str">
        <f t="shared" ca="1" si="2"/>
        <v>〃</v>
      </c>
      <c r="D52" s="122" t="str">
        <f t="shared" ca="1" si="3"/>
        <v>〃</v>
      </c>
      <c r="E52" s="122" t="str">
        <f t="shared" ca="1" si="4"/>
        <v>福山市東深津町3丁目22番2号先交差点</v>
      </c>
      <c r="F52" s="122" t="s">
        <v>167</v>
      </c>
      <c r="G52" s="122">
        <v>1</v>
      </c>
      <c r="H52" s="122">
        <v>20</v>
      </c>
      <c r="I52" s="129"/>
      <c r="J52" s="128">
        <v>261210223</v>
      </c>
      <c r="K52" s="122" t="s">
        <v>165</v>
      </c>
      <c r="L52" s="122" t="s">
        <v>214</v>
      </c>
      <c r="M52" s="115" t="str">
        <f t="shared" si="5"/>
        <v/>
      </c>
    </row>
    <row r="53" spans="1:13" ht="26.4">
      <c r="A53" s="216">
        <f t="shared" ca="1" si="0"/>
        <v>31</v>
      </c>
      <c r="B53" s="128" t="str">
        <f t="shared" ca="1" si="1"/>
        <v>〃</v>
      </c>
      <c r="C53" s="122" t="str">
        <f t="shared" ca="1" si="2"/>
        <v>〃</v>
      </c>
      <c r="D53" s="122" t="str">
        <f t="shared" ca="1" si="3"/>
        <v>〃</v>
      </c>
      <c r="E53" s="122" t="str">
        <f t="shared" ca="1" si="4"/>
        <v>〃</v>
      </c>
      <c r="F53" s="122" t="s">
        <v>164</v>
      </c>
      <c r="G53" s="122">
        <v>1</v>
      </c>
      <c r="H53" s="122">
        <v>5</v>
      </c>
      <c r="I53" s="129" t="s">
        <v>194</v>
      </c>
      <c r="J53" s="128">
        <v>261210223</v>
      </c>
      <c r="K53" s="122" t="s">
        <v>165</v>
      </c>
      <c r="L53" s="122" t="s">
        <v>214</v>
      </c>
      <c r="M53" s="115" t="str">
        <f t="shared" si="5"/>
        <v>2.5m</v>
      </c>
    </row>
    <row r="54" spans="1:13" ht="26.4">
      <c r="A54" s="216">
        <f t="shared" ca="1" si="0"/>
        <v>32</v>
      </c>
      <c r="B54" s="128" t="str">
        <f t="shared" ca="1" si="1"/>
        <v>〃</v>
      </c>
      <c r="C54" s="122" t="str">
        <f t="shared" ca="1" si="2"/>
        <v>〃</v>
      </c>
      <c r="D54" s="122" t="str">
        <f t="shared" ca="1" si="3"/>
        <v>〃</v>
      </c>
      <c r="E54" s="122" t="str">
        <f t="shared" ca="1" si="4"/>
        <v>福山市東深津町3丁目5番12号先交差点</v>
      </c>
      <c r="F54" s="122" t="s">
        <v>167</v>
      </c>
      <c r="G54" s="122">
        <v>1</v>
      </c>
      <c r="H54" s="122">
        <v>13</v>
      </c>
      <c r="I54" s="129"/>
      <c r="J54" s="128">
        <v>261210223</v>
      </c>
      <c r="K54" s="122" t="s">
        <v>165</v>
      </c>
      <c r="L54" s="122" t="s">
        <v>215</v>
      </c>
      <c r="M54" s="115" t="str">
        <f t="shared" si="5"/>
        <v/>
      </c>
    </row>
    <row r="55" spans="1:13" ht="26.4">
      <c r="A55" s="216">
        <f t="shared" ca="1" si="0"/>
        <v>32</v>
      </c>
      <c r="B55" s="128" t="str">
        <f t="shared" ca="1" si="1"/>
        <v>〃</v>
      </c>
      <c r="C55" s="122" t="str">
        <f t="shared" ca="1" si="2"/>
        <v>〃</v>
      </c>
      <c r="D55" s="122" t="str">
        <f t="shared" ca="1" si="3"/>
        <v>〃</v>
      </c>
      <c r="E55" s="122" t="str">
        <f t="shared" ca="1" si="4"/>
        <v>〃</v>
      </c>
      <c r="F55" s="122" t="s">
        <v>164</v>
      </c>
      <c r="G55" s="122">
        <v>1</v>
      </c>
      <c r="H55" s="122">
        <v>4</v>
      </c>
      <c r="I55" s="129" t="s">
        <v>166</v>
      </c>
      <c r="J55" s="128">
        <v>261210223</v>
      </c>
      <c r="K55" s="122" t="s">
        <v>165</v>
      </c>
      <c r="L55" s="122" t="s">
        <v>215</v>
      </c>
      <c r="M55" s="115" t="str">
        <f t="shared" si="5"/>
        <v>2m</v>
      </c>
    </row>
    <row r="56" spans="1:13" ht="26.4">
      <c r="A56" s="216">
        <f t="shared" ca="1" si="0"/>
        <v>33</v>
      </c>
      <c r="B56" s="128" t="str">
        <f t="shared" ca="1" si="1"/>
        <v>〃</v>
      </c>
      <c r="C56" s="122" t="str">
        <f t="shared" ca="1" si="2"/>
        <v>〃</v>
      </c>
      <c r="D56" s="122" t="str">
        <f t="shared" ca="1" si="3"/>
        <v>〃</v>
      </c>
      <c r="E56" s="122" t="str">
        <f t="shared" ca="1" si="4"/>
        <v>福山市東深津町3丁目8番48号先交差点</v>
      </c>
      <c r="F56" s="122" t="s">
        <v>167</v>
      </c>
      <c r="G56" s="122">
        <v>1</v>
      </c>
      <c r="H56" s="122">
        <v>13</v>
      </c>
      <c r="I56" s="129"/>
      <c r="J56" s="128">
        <v>261210223</v>
      </c>
      <c r="K56" s="122" t="s">
        <v>165</v>
      </c>
      <c r="L56" s="122" t="s">
        <v>216</v>
      </c>
      <c r="M56" s="115" t="str">
        <f t="shared" si="5"/>
        <v/>
      </c>
    </row>
    <row r="57" spans="1:13" ht="26.4">
      <c r="A57" s="216">
        <f t="shared" ca="1" si="0"/>
        <v>33</v>
      </c>
      <c r="B57" s="128" t="str">
        <f t="shared" ca="1" si="1"/>
        <v>〃</v>
      </c>
      <c r="C57" s="122" t="str">
        <f t="shared" ca="1" si="2"/>
        <v>〃</v>
      </c>
      <c r="D57" s="122" t="str">
        <f t="shared" ca="1" si="3"/>
        <v>〃</v>
      </c>
      <c r="E57" s="122" t="str">
        <f t="shared" ca="1" si="4"/>
        <v>〃</v>
      </c>
      <c r="F57" s="122" t="s">
        <v>164</v>
      </c>
      <c r="G57" s="122">
        <v>1</v>
      </c>
      <c r="H57" s="122">
        <v>7</v>
      </c>
      <c r="I57" s="129" t="s">
        <v>217</v>
      </c>
      <c r="J57" s="128">
        <v>261210223</v>
      </c>
      <c r="K57" s="122" t="s">
        <v>165</v>
      </c>
      <c r="L57" s="122" t="s">
        <v>216</v>
      </c>
      <c r="M57" s="115" t="str">
        <f t="shared" si="5"/>
        <v>3.5m</v>
      </c>
    </row>
    <row r="58" spans="1:13" ht="26.4">
      <c r="A58" s="216">
        <f t="shared" ca="1" si="0"/>
        <v>34</v>
      </c>
      <c r="B58" s="128" t="str">
        <f t="shared" ca="1" si="1"/>
        <v>〃</v>
      </c>
      <c r="C58" s="122" t="str">
        <f t="shared" ca="1" si="2"/>
        <v>〃</v>
      </c>
      <c r="D58" s="122" t="str">
        <f t="shared" ca="1" si="3"/>
        <v>〃</v>
      </c>
      <c r="E58" s="122" t="str">
        <f t="shared" ca="1" si="4"/>
        <v>福山市東深津町4丁目13番26号先交差点</v>
      </c>
      <c r="F58" s="122" t="s">
        <v>167</v>
      </c>
      <c r="G58" s="122">
        <v>1</v>
      </c>
      <c r="H58" s="122">
        <v>13</v>
      </c>
      <c r="I58" s="129"/>
      <c r="J58" s="128">
        <v>261210223</v>
      </c>
      <c r="K58" s="122" t="s">
        <v>165</v>
      </c>
      <c r="L58" s="122" t="s">
        <v>218</v>
      </c>
      <c r="M58" s="115" t="str">
        <f t="shared" si="5"/>
        <v/>
      </c>
    </row>
    <row r="59" spans="1:13" ht="26.4">
      <c r="A59" s="216">
        <f t="shared" ca="1" si="0"/>
        <v>34</v>
      </c>
      <c r="B59" s="128" t="str">
        <f t="shared" ca="1" si="1"/>
        <v>〃</v>
      </c>
      <c r="C59" s="122" t="str">
        <f t="shared" ca="1" si="2"/>
        <v>〃</v>
      </c>
      <c r="D59" s="122" t="str">
        <f t="shared" ca="1" si="3"/>
        <v>〃</v>
      </c>
      <c r="E59" s="122" t="str">
        <f t="shared" ca="1" si="4"/>
        <v>〃</v>
      </c>
      <c r="F59" s="122" t="s">
        <v>164</v>
      </c>
      <c r="G59" s="122">
        <v>1</v>
      </c>
      <c r="H59" s="122">
        <v>5</v>
      </c>
      <c r="I59" s="129" t="s">
        <v>194</v>
      </c>
      <c r="J59" s="128">
        <v>261210223</v>
      </c>
      <c r="K59" s="122" t="s">
        <v>165</v>
      </c>
      <c r="L59" s="122" t="s">
        <v>218</v>
      </c>
      <c r="M59" s="115" t="str">
        <f t="shared" si="5"/>
        <v>2.5m</v>
      </c>
    </row>
    <row r="60" spans="1:13" ht="26.4">
      <c r="A60" s="216">
        <f t="shared" ca="1" si="0"/>
        <v>35</v>
      </c>
      <c r="B60" s="128" t="str">
        <f t="shared" ca="1" si="1"/>
        <v>〃</v>
      </c>
      <c r="C60" s="122" t="str">
        <f t="shared" ca="1" si="2"/>
        <v>〃</v>
      </c>
      <c r="D60" s="122" t="str">
        <f t="shared" ca="1" si="3"/>
        <v>〃</v>
      </c>
      <c r="E60" s="122" t="str">
        <f t="shared" ca="1" si="4"/>
        <v>福山市東深津町5丁目8番15号先交差点</v>
      </c>
      <c r="F60" s="122" t="s">
        <v>167</v>
      </c>
      <c r="G60" s="122">
        <v>1</v>
      </c>
      <c r="H60" s="122">
        <v>13</v>
      </c>
      <c r="I60" s="129"/>
      <c r="J60" s="128">
        <v>261210223</v>
      </c>
      <c r="K60" s="122" t="s">
        <v>165</v>
      </c>
      <c r="L60" s="122" t="s">
        <v>219</v>
      </c>
      <c r="M60" s="115" t="str">
        <f t="shared" si="5"/>
        <v/>
      </c>
    </row>
    <row r="61" spans="1:13" ht="26.4">
      <c r="A61" s="216">
        <f t="shared" ca="1" si="0"/>
        <v>35</v>
      </c>
      <c r="B61" s="128" t="str">
        <f t="shared" ca="1" si="1"/>
        <v>〃</v>
      </c>
      <c r="C61" s="122" t="str">
        <f t="shared" ca="1" si="2"/>
        <v>〃</v>
      </c>
      <c r="D61" s="122" t="str">
        <f t="shared" ca="1" si="3"/>
        <v>〃</v>
      </c>
      <c r="E61" s="122" t="str">
        <f t="shared" ca="1" si="4"/>
        <v>〃</v>
      </c>
      <c r="F61" s="122" t="s">
        <v>164</v>
      </c>
      <c r="G61" s="122">
        <v>1</v>
      </c>
      <c r="H61" s="122">
        <v>5</v>
      </c>
      <c r="I61" s="129" t="s">
        <v>194</v>
      </c>
      <c r="J61" s="128">
        <v>261210223</v>
      </c>
      <c r="K61" s="122" t="s">
        <v>165</v>
      </c>
      <c r="L61" s="122" t="s">
        <v>219</v>
      </c>
      <c r="M61" s="115" t="str">
        <f t="shared" si="5"/>
        <v>2.5m</v>
      </c>
    </row>
    <row r="62" spans="1:13" ht="26.4">
      <c r="A62" s="216">
        <f t="shared" ca="1" si="0"/>
        <v>36</v>
      </c>
      <c r="B62" s="128" t="str">
        <f t="shared" ca="1" si="1"/>
        <v>〃</v>
      </c>
      <c r="C62" s="122" t="str">
        <f t="shared" ca="1" si="2"/>
        <v>〃</v>
      </c>
      <c r="D62" s="122" t="str">
        <f t="shared" ca="1" si="3"/>
        <v>〃</v>
      </c>
      <c r="E62" s="122" t="str">
        <f t="shared" ca="1" si="4"/>
        <v>福山市南手城町1丁目17番32号先交差点</v>
      </c>
      <c r="F62" s="122" t="s">
        <v>220</v>
      </c>
      <c r="G62" s="122">
        <v>1</v>
      </c>
      <c r="H62" s="122">
        <v>27</v>
      </c>
      <c r="I62" s="129" t="s">
        <v>222</v>
      </c>
      <c r="J62" s="128">
        <v>261210223</v>
      </c>
      <c r="K62" s="122" t="s">
        <v>165</v>
      </c>
      <c r="L62" s="122" t="s">
        <v>221</v>
      </c>
      <c r="M62" s="115" t="str">
        <f t="shared" si="5"/>
        <v>3m3縞</v>
      </c>
    </row>
    <row r="63" spans="1:13" ht="26.4">
      <c r="A63" s="216">
        <f t="shared" ca="1" si="0"/>
        <v>36</v>
      </c>
      <c r="B63" s="128" t="str">
        <f t="shared" ca="1" si="1"/>
        <v>〃</v>
      </c>
      <c r="C63" s="122" t="str">
        <f t="shared" ca="1" si="2"/>
        <v>〃</v>
      </c>
      <c r="D63" s="122" t="str">
        <f t="shared" ca="1" si="3"/>
        <v>〃</v>
      </c>
      <c r="E63" s="122" t="str">
        <f t="shared" ca="1" si="4"/>
        <v>〃</v>
      </c>
      <c r="F63" s="122" t="s">
        <v>164</v>
      </c>
      <c r="G63" s="122">
        <v>2</v>
      </c>
      <c r="H63" s="122">
        <v>17.5</v>
      </c>
      <c r="I63" s="129" t="s">
        <v>223</v>
      </c>
      <c r="J63" s="128">
        <v>261210223</v>
      </c>
      <c r="K63" s="122" t="s">
        <v>165</v>
      </c>
      <c r="L63" s="122" t="s">
        <v>221</v>
      </c>
      <c r="M63" s="115" t="str">
        <f t="shared" si="5"/>
        <v>北側､3.5m_x000D_
南側､3.5m</v>
      </c>
    </row>
    <row r="64" spans="1:13" ht="26.4">
      <c r="A64" s="216">
        <f t="shared" ca="1" si="0"/>
        <v>37</v>
      </c>
      <c r="B64" s="128" t="str">
        <f t="shared" ca="1" si="1"/>
        <v>〃</v>
      </c>
      <c r="C64" s="122" t="str">
        <f t="shared" ca="1" si="2"/>
        <v>〃</v>
      </c>
      <c r="D64" s="122" t="str">
        <f t="shared" ca="1" si="3"/>
        <v>〃</v>
      </c>
      <c r="E64" s="122" t="str">
        <f t="shared" ca="1" si="4"/>
        <v>福山市南手城町4丁目15番35号先交差点</v>
      </c>
      <c r="F64" s="122" t="s">
        <v>220</v>
      </c>
      <c r="G64" s="122">
        <v>2</v>
      </c>
      <c r="H64" s="122">
        <v>90</v>
      </c>
      <c r="I64" s="129" t="s">
        <v>225</v>
      </c>
      <c r="J64" s="128">
        <v>261210223</v>
      </c>
      <c r="K64" s="122" t="s">
        <v>165</v>
      </c>
      <c r="L64" s="122" t="s">
        <v>224</v>
      </c>
      <c r="M64" s="115" t="str">
        <f t="shared" si="5"/>
        <v>西側､3m5縞_x000D_
東側､3m5縞</v>
      </c>
    </row>
    <row r="65" spans="1:13" ht="26.4">
      <c r="A65" s="216">
        <f t="shared" ca="1" si="0"/>
        <v>37</v>
      </c>
      <c r="B65" s="128" t="str">
        <f t="shared" ca="1" si="1"/>
        <v>〃</v>
      </c>
      <c r="C65" s="122" t="str">
        <f t="shared" ca="1" si="2"/>
        <v>〃</v>
      </c>
      <c r="D65" s="122" t="str">
        <f t="shared" ca="1" si="3"/>
        <v>〃</v>
      </c>
      <c r="E65" s="122" t="str">
        <f t="shared" ca="1" si="4"/>
        <v>〃</v>
      </c>
      <c r="F65" s="122" t="s">
        <v>164</v>
      </c>
      <c r="G65" s="122">
        <v>2</v>
      </c>
      <c r="H65" s="122">
        <v>21</v>
      </c>
      <c r="I65" s="129" t="s">
        <v>226</v>
      </c>
      <c r="J65" s="128">
        <v>261210223</v>
      </c>
      <c r="K65" s="122" t="s">
        <v>165</v>
      </c>
      <c r="L65" s="122" t="s">
        <v>224</v>
      </c>
      <c r="M65" s="115" t="str">
        <f t="shared" si="5"/>
        <v>西側､3.5m_x000D_
東側､3.5m</v>
      </c>
    </row>
    <row r="66" spans="1:13" ht="26.4">
      <c r="A66" s="216">
        <f t="shared" ca="1" si="0"/>
        <v>38</v>
      </c>
      <c r="B66" s="128">
        <f t="shared" ca="1" si="1"/>
        <v>261210219</v>
      </c>
      <c r="C66" s="122" t="str">
        <f t="shared" ca="1" si="2"/>
        <v>新規</v>
      </c>
      <c r="D66" s="122" t="str">
        <f t="shared" ca="1" si="3"/>
        <v>〃</v>
      </c>
      <c r="E66" s="122" t="str">
        <f t="shared" ca="1" si="4"/>
        <v>福山市南本庄1丁目4番6号先交差点</v>
      </c>
      <c r="F66" s="122" t="s">
        <v>167</v>
      </c>
      <c r="G66" s="122">
        <v>2</v>
      </c>
      <c r="H66" s="122">
        <v>20</v>
      </c>
      <c r="I66" s="129" t="s">
        <v>228</v>
      </c>
      <c r="J66" s="128">
        <v>261210219</v>
      </c>
      <c r="K66" s="122" t="s">
        <v>165</v>
      </c>
      <c r="L66" s="122" t="s">
        <v>227</v>
      </c>
      <c r="M66" s="115" t="str">
        <f t="shared" si="5"/>
        <v>北側_x000D_
南側</v>
      </c>
    </row>
    <row r="67" spans="1:13" ht="26.4">
      <c r="A67" s="216">
        <f t="shared" ca="1" si="0"/>
        <v>38</v>
      </c>
      <c r="B67" s="128" t="str">
        <f t="shared" ca="1" si="1"/>
        <v>〃</v>
      </c>
      <c r="C67" s="122" t="str">
        <f t="shared" ca="1" si="2"/>
        <v>〃</v>
      </c>
      <c r="D67" s="122" t="str">
        <f t="shared" ca="1" si="3"/>
        <v>〃</v>
      </c>
      <c r="E67" s="122" t="str">
        <f t="shared" ca="1" si="4"/>
        <v>〃</v>
      </c>
      <c r="F67" s="122" t="s">
        <v>164</v>
      </c>
      <c r="G67" s="122">
        <v>1</v>
      </c>
      <c r="H67" s="122">
        <v>2</v>
      </c>
      <c r="I67" s="129" t="s">
        <v>229</v>
      </c>
      <c r="J67" s="128">
        <v>261210219</v>
      </c>
      <c r="K67" s="122" t="s">
        <v>165</v>
      </c>
      <c r="L67" s="122" t="s">
        <v>227</v>
      </c>
      <c r="M67" s="115" t="str">
        <f t="shared" si="5"/>
        <v>南側､1m</v>
      </c>
    </row>
    <row r="68" spans="1:13" ht="39.6">
      <c r="A68" s="216">
        <f t="shared" ca="1" si="0"/>
        <v>39</v>
      </c>
      <c r="B68" s="128">
        <f t="shared" ca="1" si="1"/>
        <v>261210223</v>
      </c>
      <c r="C68" s="122" t="str">
        <f t="shared" ca="1" si="2"/>
        <v>新規</v>
      </c>
      <c r="D68" s="122" t="str">
        <f t="shared" ca="1" si="3"/>
        <v>〃</v>
      </c>
      <c r="E68" s="122" t="str">
        <f t="shared" ca="1" si="4"/>
        <v>福山市幕山台2丁目35番27号先（幕山交差点）</v>
      </c>
      <c r="F68" s="122" t="s">
        <v>187</v>
      </c>
      <c r="G68" s="122">
        <v>1</v>
      </c>
      <c r="H68" s="122">
        <v>7</v>
      </c>
      <c r="I68" s="129" t="s">
        <v>231</v>
      </c>
      <c r="J68" s="128">
        <v>261210223</v>
      </c>
      <c r="K68" s="122" t="s">
        <v>165</v>
      </c>
      <c r="L68" s="122" t="s">
        <v>230</v>
      </c>
      <c r="M68" s="115" t="str">
        <f t="shared" si="5"/>
        <v>南東側､7m</v>
      </c>
    </row>
    <row r="69" spans="1:13" ht="26.4">
      <c r="A69" s="216">
        <f t="shared" ca="1" si="0"/>
        <v>40</v>
      </c>
      <c r="B69" s="128" t="str">
        <f t="shared" ca="1" si="1"/>
        <v>〃</v>
      </c>
      <c r="C69" s="122" t="str">
        <f t="shared" ca="1" si="2"/>
        <v>〃</v>
      </c>
      <c r="D69" s="122" t="str">
        <f t="shared" ca="1" si="3"/>
        <v>〃</v>
      </c>
      <c r="E69" s="122" t="str">
        <f t="shared" ca="1" si="4"/>
        <v>福山市明神町1丁目11番7号先交差点</v>
      </c>
      <c r="F69" s="122" t="s">
        <v>164</v>
      </c>
      <c r="G69" s="122">
        <v>1</v>
      </c>
      <c r="H69" s="122">
        <v>6</v>
      </c>
      <c r="I69" s="129" t="s">
        <v>171</v>
      </c>
      <c r="J69" s="128">
        <v>261210223</v>
      </c>
      <c r="K69" s="122" t="s">
        <v>165</v>
      </c>
      <c r="L69" s="122" t="s">
        <v>232</v>
      </c>
      <c r="M69" s="115" t="str">
        <f t="shared" si="5"/>
        <v>3m</v>
      </c>
    </row>
    <row r="70" spans="1:13" ht="26.4">
      <c r="A70" s="216">
        <f t="shared" ca="1" si="0"/>
        <v>41</v>
      </c>
      <c r="B70" s="128" t="str">
        <f t="shared" ca="1" si="1"/>
        <v>〃</v>
      </c>
      <c r="C70" s="122" t="str">
        <f t="shared" ca="1" si="2"/>
        <v>〃</v>
      </c>
      <c r="D70" s="122" t="str">
        <f t="shared" ca="1" si="3"/>
        <v>〃</v>
      </c>
      <c r="E70" s="122" t="str">
        <f t="shared" ca="1" si="4"/>
        <v>福山市明神町1丁目13番30号南西角先交差点</v>
      </c>
      <c r="F70" s="122" t="s">
        <v>167</v>
      </c>
      <c r="G70" s="122">
        <v>1</v>
      </c>
      <c r="H70" s="122">
        <v>5</v>
      </c>
      <c r="I70" s="129"/>
      <c r="J70" s="128">
        <v>261210223</v>
      </c>
      <c r="K70" s="122" t="s">
        <v>165</v>
      </c>
      <c r="L70" s="122" t="s">
        <v>233</v>
      </c>
      <c r="M70" s="115" t="str">
        <f t="shared" si="5"/>
        <v/>
      </c>
    </row>
    <row r="71" spans="1:13" ht="26.4">
      <c r="A71" s="216">
        <f t="shared" ref="A71:A75" ca="1" si="6">IF(E70="","",IF(E71="〃",A70,A70+1))</f>
        <v>42</v>
      </c>
      <c r="B71" s="128" t="str">
        <f t="shared" ref="B71:B74" ca="1" si="7">IF(OFFSET(J71,-1,)=J71,"〃",J71)</f>
        <v>〃</v>
      </c>
      <c r="C71" s="122" t="str">
        <f t="shared" ref="C71:C74" ca="1" si="8">IF(B71="〃","〃","新規")</f>
        <v>〃</v>
      </c>
      <c r="D71" s="122" t="str">
        <f t="shared" ref="D71:D74" ca="1" si="9">IF(OFFSET(K71,-1,)=K71,"〃",K71)</f>
        <v>〃</v>
      </c>
      <c r="E71" s="122" t="str">
        <f t="shared" ref="E71:E74" ca="1" si="10">IF(OFFSET(L71,-1,)=L71,"〃",L71)</f>
        <v>福山市明神町1丁目6番8号先交差点</v>
      </c>
      <c r="F71" s="122" t="s">
        <v>167</v>
      </c>
      <c r="G71" s="122">
        <v>1</v>
      </c>
      <c r="H71" s="122">
        <v>20</v>
      </c>
      <c r="I71" s="129"/>
      <c r="J71" s="128">
        <v>261210223</v>
      </c>
      <c r="K71" s="122" t="s">
        <v>165</v>
      </c>
      <c r="L71" s="122" t="s">
        <v>234</v>
      </c>
      <c r="M71" s="115" t="str">
        <f t="shared" ref="M71:M74" si="11">ASC(I71)</f>
        <v/>
      </c>
    </row>
    <row r="72" spans="1:13" ht="26.4">
      <c r="A72" s="216">
        <f t="shared" ca="1" si="6"/>
        <v>42</v>
      </c>
      <c r="B72" s="128" t="str">
        <f t="shared" ca="1" si="7"/>
        <v>〃</v>
      </c>
      <c r="C72" s="122" t="str">
        <f t="shared" ca="1" si="8"/>
        <v>〃</v>
      </c>
      <c r="D72" s="122" t="str">
        <f t="shared" ca="1" si="9"/>
        <v>〃</v>
      </c>
      <c r="E72" s="122" t="str">
        <f t="shared" ca="1" si="10"/>
        <v>〃</v>
      </c>
      <c r="F72" s="122" t="s">
        <v>164</v>
      </c>
      <c r="G72" s="122">
        <v>1</v>
      </c>
      <c r="H72" s="122">
        <v>6</v>
      </c>
      <c r="I72" s="129" t="s">
        <v>171</v>
      </c>
      <c r="J72" s="128">
        <v>261210223</v>
      </c>
      <c r="K72" s="122" t="s">
        <v>165</v>
      </c>
      <c r="L72" s="122" t="s">
        <v>234</v>
      </c>
      <c r="M72" s="115" t="str">
        <f t="shared" si="11"/>
        <v>3m</v>
      </c>
    </row>
    <row r="73" spans="1:13" ht="26.4">
      <c r="A73" s="216">
        <f t="shared" ca="1" si="6"/>
        <v>43</v>
      </c>
      <c r="B73" s="128" t="str">
        <f t="shared" ca="1" si="7"/>
        <v>〃</v>
      </c>
      <c r="C73" s="122" t="str">
        <f t="shared" ca="1" si="8"/>
        <v>〃</v>
      </c>
      <c r="D73" s="122" t="str">
        <f t="shared" ca="1" si="9"/>
        <v>〃</v>
      </c>
      <c r="E73" s="122" t="str">
        <f t="shared" ca="1" si="10"/>
        <v>福山市明神町1丁目9番48号先交差点</v>
      </c>
      <c r="F73" s="122" t="s">
        <v>167</v>
      </c>
      <c r="G73" s="122">
        <v>1</v>
      </c>
      <c r="H73" s="122">
        <v>15</v>
      </c>
      <c r="I73" s="129"/>
      <c r="J73" s="128">
        <v>261210223</v>
      </c>
      <c r="K73" s="122" t="s">
        <v>165</v>
      </c>
      <c r="L73" s="122" t="s">
        <v>235</v>
      </c>
      <c r="M73" s="115" t="str">
        <f t="shared" si="11"/>
        <v/>
      </c>
    </row>
    <row r="74" spans="1:13" ht="26.4">
      <c r="A74" s="216">
        <f t="shared" ca="1" si="6"/>
        <v>43</v>
      </c>
      <c r="B74" s="128" t="str">
        <f t="shared" ca="1" si="7"/>
        <v>〃</v>
      </c>
      <c r="C74" s="122" t="str">
        <f t="shared" ca="1" si="8"/>
        <v>〃</v>
      </c>
      <c r="D74" s="122" t="str">
        <f t="shared" ca="1" si="9"/>
        <v>〃</v>
      </c>
      <c r="E74" s="122" t="str">
        <f t="shared" ca="1" si="10"/>
        <v>〃</v>
      </c>
      <c r="F74" s="122" t="s">
        <v>164</v>
      </c>
      <c r="G74" s="122">
        <v>1</v>
      </c>
      <c r="H74" s="122">
        <v>2</v>
      </c>
      <c r="I74" s="129" t="s">
        <v>196</v>
      </c>
      <c r="J74" s="128">
        <v>261210223</v>
      </c>
      <c r="K74" s="122" t="s">
        <v>165</v>
      </c>
      <c r="L74" s="122" t="s">
        <v>235</v>
      </c>
      <c r="M74" s="115" t="str">
        <f t="shared" si="11"/>
        <v>1m</v>
      </c>
    </row>
    <row r="75" spans="1:13" ht="27" thickBot="1">
      <c r="A75" s="216">
        <f t="shared" ca="1" si="6"/>
        <v>44</v>
      </c>
      <c r="B75" s="182" t="str">
        <f ca="1">IF(OFFSET(J75,-1,)=J75,"〃",J75)</f>
        <v>〃</v>
      </c>
      <c r="C75" s="181" t="str">
        <f ca="1">IF(B75="〃","〃","新規")</f>
        <v>〃</v>
      </c>
      <c r="D75" s="181" t="str">
        <f ca="1">IF(OFFSET(K75,-1,)=K75,"〃",K75)</f>
        <v>〃</v>
      </c>
      <c r="E75" s="181" t="str">
        <f ca="1">IF(OFFSET(L75,-1,)=L75,"〃",L75)</f>
        <v>福山市明神町2丁目6番20号先交差点</v>
      </c>
      <c r="F75" s="181" t="s">
        <v>167</v>
      </c>
      <c r="G75" s="181">
        <v>1</v>
      </c>
      <c r="H75" s="181">
        <v>20</v>
      </c>
      <c r="I75" s="183"/>
      <c r="J75" s="128">
        <v>261210223</v>
      </c>
      <c r="K75" s="122" t="s">
        <v>165</v>
      </c>
      <c r="L75" s="122" t="s">
        <v>236</v>
      </c>
      <c r="M75" s="115" t="str">
        <f>ASC(I75)</f>
        <v/>
      </c>
    </row>
    <row r="76" spans="1:13" ht="17.25" customHeight="1">
      <c r="B76" s="295" t="str">
        <f>警察署名</f>
        <v>福山東</v>
      </c>
      <c r="C76" s="296"/>
      <c r="D76" s="296"/>
      <c r="E76" s="299" t="s">
        <v>73</v>
      </c>
      <c r="F76" s="149">
        <v>44</v>
      </c>
      <c r="G76" s="150"/>
      <c r="H76" s="151">
        <f>IF(ISERROR(FIND("図示", H3)), IF(ISERROR(FIND("削除", H3)), SUMPRODUCT((ISNUMBER(FIND("横断歩道　実線",$F5:$F75)))*(H5:H75&lt;&gt;""), $G5:$G75), 0), SUMIF(H5:H75,"&gt;0",$G5:$G75))</f>
        <v>0</v>
      </c>
      <c r="I76" s="131"/>
    </row>
    <row r="77" spans="1:13" ht="18" customHeight="1" thickBot="1">
      <c r="B77" s="297"/>
      <c r="C77" s="298"/>
      <c r="D77" s="298"/>
      <c r="E77" s="300"/>
      <c r="F77" s="152"/>
      <c r="G77" s="153"/>
      <c r="H77" s="154">
        <f>SUM(H5:H75)</f>
        <v>840.5</v>
      </c>
      <c r="I77" s="132"/>
    </row>
  </sheetData>
  <mergeCells count="14">
    <mergeCell ref="G3:G4"/>
    <mergeCell ref="I3:I4"/>
    <mergeCell ref="B76:D77"/>
    <mergeCell ref="E76:E77"/>
    <mergeCell ref="J1:L1"/>
    <mergeCell ref="B2:B4"/>
    <mergeCell ref="C2:C4"/>
    <mergeCell ref="D2:D4"/>
    <mergeCell ref="E2:E4"/>
    <mergeCell ref="H2:I2"/>
    <mergeCell ref="J2:J4"/>
    <mergeCell ref="K2:K4"/>
    <mergeCell ref="L2:L4"/>
    <mergeCell ref="F3:F4"/>
  </mergeCells>
  <phoneticPr fontId="2"/>
  <conditionalFormatting sqref="A5:A75">
    <cfRule type="expression" dxfId="8" priority="1">
      <formula>(A5=OFFSET(A5,-1,0))</formula>
    </cfRule>
  </conditionalFormatting>
  <pageMargins left="0.75" right="0.75" top="1" bottom="1" header="0.51200000000000001" footer="0.51200000000000001"/>
  <pageSetup paperSize="9" scale="7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5" customWidth="1"/>
    <col min="2" max="2" width="9" style="115"/>
    <col min="3" max="3" width="25.6640625" style="116" customWidth="1"/>
    <col min="4" max="4" width="13.44140625" style="115" customWidth="1"/>
    <col min="5" max="5" width="3.44140625" style="115" bestFit="1" customWidth="1"/>
    <col min="6" max="8" width="10.6640625" style="115" customWidth="1"/>
    <col min="9" max="9" width="22.44140625" style="116" customWidth="1"/>
    <col min="10" max="11" width="37.33203125" style="115" customWidth="1"/>
    <col min="12" max="12" width="100.6640625" style="116" customWidth="1"/>
    <col min="13" max="16384" width="9" style="115"/>
  </cols>
  <sheetData>
    <row r="1" spans="1:13" ht="19.8" thickBot="1">
      <c r="A1" s="114" t="s">
        <v>74</v>
      </c>
      <c r="B1" s="115" t="str">
        <f>"("&amp;表紙等_署用!H1&amp;")"</f>
        <v>(№ 8-32)</v>
      </c>
      <c r="I1" s="117" t="s">
        <v>142</v>
      </c>
      <c r="J1" s="301" t="s">
        <v>141</v>
      </c>
      <c r="K1" s="301"/>
      <c r="L1" s="301"/>
    </row>
    <row r="2" spans="1:13">
      <c r="A2" s="318" t="s">
        <v>75</v>
      </c>
      <c r="B2" s="308" t="s">
        <v>67</v>
      </c>
      <c r="C2" s="311" t="s">
        <v>68</v>
      </c>
      <c r="D2" s="120" t="s">
        <v>69</v>
      </c>
      <c r="E2" s="121"/>
      <c r="F2" s="308" t="s">
        <v>39</v>
      </c>
      <c r="G2" s="308"/>
      <c r="H2" s="308"/>
      <c r="I2" s="314"/>
      <c r="J2" s="318" t="s">
        <v>75</v>
      </c>
      <c r="K2" s="308" t="s">
        <v>67</v>
      </c>
      <c r="L2" s="311" t="s">
        <v>68</v>
      </c>
    </row>
    <row r="3" spans="1:13">
      <c r="A3" s="319"/>
      <c r="B3" s="309"/>
      <c r="C3" s="312"/>
      <c r="D3" s="312" t="s">
        <v>70</v>
      </c>
      <c r="E3" s="291" t="s">
        <v>71</v>
      </c>
      <c r="F3" s="123"/>
      <c r="G3" s="124"/>
      <c r="H3" s="123"/>
      <c r="I3" s="293" t="s">
        <v>72</v>
      </c>
      <c r="J3" s="319"/>
      <c r="K3" s="309"/>
      <c r="L3" s="312"/>
    </row>
    <row r="4" spans="1:13" ht="13.8" thickBot="1">
      <c r="A4" s="320"/>
      <c r="B4" s="310"/>
      <c r="C4" s="313"/>
      <c r="D4" s="313"/>
      <c r="E4" s="292"/>
      <c r="F4" s="125"/>
      <c r="G4" s="126"/>
      <c r="H4" s="125"/>
      <c r="I4" s="294"/>
      <c r="J4" s="320"/>
      <c r="K4" s="310"/>
      <c r="L4" s="313"/>
    </row>
    <row r="5" spans="1:13">
      <c r="A5" s="118">
        <f>J5</f>
        <v>0</v>
      </c>
      <c r="B5" s="119">
        <f>K5</f>
        <v>0</v>
      </c>
      <c r="C5" s="119">
        <f>L5</f>
        <v>0</v>
      </c>
      <c r="D5" s="119"/>
      <c r="E5" s="119"/>
      <c r="F5" s="119"/>
      <c r="G5" s="119"/>
      <c r="H5" s="119"/>
      <c r="I5" s="127"/>
      <c r="J5" s="118"/>
      <c r="K5" s="119"/>
      <c r="L5" s="119"/>
      <c r="M5" s="115" t="str">
        <f>ASC(I5)</f>
        <v/>
      </c>
    </row>
    <row r="6" spans="1:13">
      <c r="A6" s="128" t="str">
        <f t="shared" ref="A6:C7" ca="1" si="0">IF(OFFSET(J6,-1,)=J6,"〃",J6)</f>
        <v>〃</v>
      </c>
      <c r="B6" s="122" t="str">
        <f t="shared" ca="1" si="0"/>
        <v>〃</v>
      </c>
      <c r="C6" s="122" t="str">
        <f t="shared" ca="1" si="0"/>
        <v>〃</v>
      </c>
      <c r="D6" s="122"/>
      <c r="E6" s="122"/>
      <c r="F6" s="122"/>
      <c r="G6" s="122"/>
      <c r="H6" s="122"/>
      <c r="I6" s="129"/>
      <c r="J6" s="128"/>
      <c r="K6" s="122"/>
      <c r="L6" s="122"/>
      <c r="M6" s="115" t="str">
        <f>ASC(I6)</f>
        <v/>
      </c>
    </row>
    <row r="7" spans="1:13" ht="13.8" thickBot="1">
      <c r="A7" s="128" t="str">
        <f t="shared" ca="1" si="0"/>
        <v>〃</v>
      </c>
      <c r="B7" s="122" t="str">
        <f t="shared" ca="1" si="0"/>
        <v>〃</v>
      </c>
      <c r="C7" s="122" t="str">
        <f t="shared" ca="1" si="0"/>
        <v>〃</v>
      </c>
      <c r="D7" s="123"/>
      <c r="E7" s="123"/>
      <c r="F7" s="123"/>
      <c r="G7" s="123"/>
      <c r="H7" s="123"/>
      <c r="I7" s="130"/>
      <c r="J7" s="148"/>
      <c r="K7" s="123"/>
      <c r="L7" s="123"/>
      <c r="M7" s="115" t="str">
        <f>ASC(I7)</f>
        <v/>
      </c>
    </row>
    <row r="8" spans="1:13" ht="16.2">
      <c r="A8" s="295" t="str">
        <f>警察署名</f>
        <v>凸凹</v>
      </c>
      <c r="B8" s="296"/>
      <c r="C8" s="299" t="s">
        <v>76</v>
      </c>
      <c r="D8" s="149">
        <v>0</v>
      </c>
      <c r="E8" s="150"/>
      <c r="F8" s="151">
        <f>IF(ISERROR(FIND("図示", F3)), IF(ISERROR(FIND("削除", F3)), SUMPRODUCT((ISNUMBER(FIND("横断歩道　実線",$D5:$D7)))*(F5:F7&lt;&gt;""), $E5:$E7), 0), SUMIF(F5:F7,"&gt;0",$E5:$E7))</f>
        <v>0</v>
      </c>
      <c r="G8" s="151">
        <f>IF(ISERROR(FIND("図示", G3)), IF(ISERROR(FIND("削除", G3)), SUMPRODUCT((ISNUMBER(FIND("横断歩道　実線",$D5:$D7)))*(G5:G7&lt;&gt;""), $E5:$E7), 0), SUMIF(G5:G7,"&gt;0",$E5:$E7))</f>
        <v>0</v>
      </c>
      <c r="H8" s="151">
        <f>IF(ISERROR(FIND("図示", H3)), IF(ISERROR(FIND("削除", H3)), SUMPRODUCT((ISNUMBER(FIND("横断歩道　実線",$D5:$D7)))*(H5:H7&lt;&gt;""), $E5:$E7), 0), SUMIF(H5:H7,"&gt;0",$E5:$E7))</f>
        <v>0</v>
      </c>
      <c r="I8" s="131"/>
      <c r="J8" s="295"/>
      <c r="K8" s="296"/>
      <c r="L8" s="299"/>
    </row>
    <row r="9" spans="1:13" ht="16.8" thickBot="1">
      <c r="A9" s="297"/>
      <c r="B9" s="298"/>
      <c r="C9" s="300"/>
      <c r="D9" s="152"/>
      <c r="E9" s="153"/>
      <c r="F9" s="154">
        <f>SUM(F5:F7)</f>
        <v>0</v>
      </c>
      <c r="G9" s="154">
        <f>SUM(G5:G7)</f>
        <v>0</v>
      </c>
      <c r="H9" s="154">
        <f>SUM(H5:H7)</f>
        <v>0</v>
      </c>
      <c r="I9" s="132"/>
      <c r="J9" s="316"/>
      <c r="K9" s="317"/>
      <c r="L9" s="315"/>
    </row>
    <row r="10" spans="1:13" ht="16.2">
      <c r="A10" s="295" t="str">
        <f>警察署名</f>
        <v>凸凹</v>
      </c>
      <c r="B10" s="296"/>
      <c r="C10" s="299" t="s">
        <v>77</v>
      </c>
      <c r="D10" s="149">
        <f>場所表_福山東_新規!新規合計+更新合計</f>
        <v>44</v>
      </c>
      <c r="E10" s="150"/>
      <c r="F10" s="151">
        <f>場所表_新規!G8+場所表_福山東_更新!F8</f>
        <v>0</v>
      </c>
      <c r="G10" s="151">
        <f>場所表_新規!H8+場所表_福山東_更新!G8</f>
        <v>0</v>
      </c>
      <c r="H10" s="151">
        <f>場所表_新規!I8+場所表_福山東_更新!H8</f>
        <v>0</v>
      </c>
      <c r="I10" s="131"/>
      <c r="J10" s="316"/>
      <c r="K10" s="317"/>
      <c r="L10" s="315"/>
    </row>
    <row r="11" spans="1:13" ht="16.8" thickBot="1">
      <c r="A11" s="297"/>
      <c r="B11" s="298"/>
      <c r="C11" s="300"/>
      <c r="D11" s="152"/>
      <c r="E11" s="153"/>
      <c r="F11" s="154">
        <f>場所表_新規!G9+場所表_福山東_更新!F9</f>
        <v>0</v>
      </c>
      <c r="G11" s="154">
        <f>場所表_新規!H9+場所表_福山東_更新!G9</f>
        <v>0</v>
      </c>
      <c r="H11" s="154">
        <f>場所表_新規!I9+場所表_福山東_更新!H9</f>
        <v>0</v>
      </c>
      <c r="I11" s="132"/>
      <c r="J11" s="316"/>
      <c r="K11" s="317"/>
      <c r="L11" s="315"/>
    </row>
  </sheetData>
  <mergeCells count="19">
    <mergeCell ref="C8:C9"/>
    <mergeCell ref="J8:K9"/>
    <mergeCell ref="L8:L9"/>
    <mergeCell ref="A10:B11"/>
    <mergeCell ref="C10:C11"/>
    <mergeCell ref="J10:K11"/>
    <mergeCell ref="L10:L11"/>
    <mergeCell ref="J1:L1"/>
    <mergeCell ref="A2:A4"/>
    <mergeCell ref="B2:B4"/>
    <mergeCell ref="C2:C4"/>
    <mergeCell ref="F2:I2"/>
    <mergeCell ref="J2:J4"/>
    <mergeCell ref="K2:K4"/>
    <mergeCell ref="L2:L4"/>
    <mergeCell ref="D3:D4"/>
    <mergeCell ref="E3:E4"/>
    <mergeCell ref="I3:I4"/>
    <mergeCell ref="A8:B9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15"/>
  <sheetViews>
    <sheetView showZeros="0" view="pageBreakPreview" zoomScaleNormal="100" workbookViewId="0">
      <selection activeCell="G10" sqref="G10"/>
    </sheetView>
  </sheetViews>
  <sheetFormatPr defaultColWidth="9" defaultRowHeight="13.2"/>
  <cols>
    <col min="1" max="1" width="9" style="115"/>
    <col min="2" max="2" width="17.109375" style="115" customWidth="1"/>
    <col min="3" max="3" width="5.21875" style="115" bestFit="1" customWidth="1"/>
    <col min="4" max="4" width="9" style="115"/>
    <col min="5" max="5" width="25.6640625" style="116" customWidth="1"/>
    <col min="6" max="6" width="13.44140625" style="115" customWidth="1"/>
    <col min="7" max="7" width="3.44140625" style="115" bestFit="1" customWidth="1"/>
    <col min="8" max="10" width="10.6640625" style="115" customWidth="1"/>
    <col min="11" max="11" width="22.44140625" style="116" customWidth="1"/>
    <col min="12" max="13" width="33.33203125" style="115" customWidth="1"/>
    <col min="14" max="14" width="100.6640625" style="116" customWidth="1"/>
    <col min="15" max="16384" width="9" style="115"/>
  </cols>
  <sheetData>
    <row r="1" spans="1:15" ht="19.8" thickBot="1">
      <c r="B1" s="114" t="s">
        <v>63</v>
      </c>
      <c r="C1" s="114"/>
      <c r="D1" s="115" t="str">
        <f>"("&amp;表紙等_署用!H1&amp;")"</f>
        <v>(№ 8-32)</v>
      </c>
      <c r="K1" s="117" t="s">
        <v>97</v>
      </c>
      <c r="L1" s="301" t="s">
        <v>141</v>
      </c>
      <c r="M1" s="301"/>
      <c r="N1" s="301"/>
    </row>
    <row r="2" spans="1:15">
      <c r="B2" s="302" t="s">
        <v>65</v>
      </c>
      <c r="C2" s="305" t="s">
        <v>66</v>
      </c>
      <c r="D2" s="308" t="s">
        <v>67</v>
      </c>
      <c r="E2" s="311" t="s">
        <v>68</v>
      </c>
      <c r="F2" s="120" t="s">
        <v>69</v>
      </c>
      <c r="G2" s="121"/>
      <c r="H2" s="308" t="s">
        <v>39</v>
      </c>
      <c r="I2" s="308"/>
      <c r="J2" s="308"/>
      <c r="K2" s="314"/>
      <c r="L2" s="302" t="s">
        <v>65</v>
      </c>
      <c r="M2" s="308" t="s">
        <v>67</v>
      </c>
      <c r="N2" s="311" t="s">
        <v>68</v>
      </c>
    </row>
    <row r="3" spans="1:15" ht="39.6">
      <c r="B3" s="303"/>
      <c r="C3" s="306"/>
      <c r="D3" s="309"/>
      <c r="E3" s="312"/>
      <c r="F3" s="312" t="s">
        <v>70</v>
      </c>
      <c r="G3" s="291" t="s">
        <v>71</v>
      </c>
      <c r="H3" s="162" t="s">
        <v>156</v>
      </c>
      <c r="I3" s="163" t="s">
        <v>162</v>
      </c>
      <c r="J3" s="162" t="s">
        <v>163</v>
      </c>
      <c r="K3" s="293" t="s">
        <v>72</v>
      </c>
      <c r="L3" s="303"/>
      <c r="M3" s="309"/>
      <c r="N3" s="312"/>
    </row>
    <row r="4" spans="1:15" ht="13.8" thickBot="1">
      <c r="B4" s="304"/>
      <c r="C4" s="307"/>
      <c r="D4" s="310"/>
      <c r="E4" s="313"/>
      <c r="F4" s="313"/>
      <c r="G4" s="292"/>
      <c r="H4" s="125" t="s">
        <v>158</v>
      </c>
      <c r="I4" s="126" t="s">
        <v>158</v>
      </c>
      <c r="J4" s="125" t="s">
        <v>158</v>
      </c>
      <c r="K4" s="294"/>
      <c r="L4" s="304"/>
      <c r="M4" s="310"/>
      <c r="N4" s="313"/>
    </row>
    <row r="5" spans="1:15" ht="26.4">
      <c r="A5" s="216">
        <v>1</v>
      </c>
      <c r="B5" s="184" t="str">
        <f>L5</f>
        <v>261200009_x000D_
(第20-7-2368)</v>
      </c>
      <c r="C5" s="119" t="str">
        <f>IF(B5="〃","〃","新規")</f>
        <v>新規</v>
      </c>
      <c r="D5" s="119" t="str">
        <f>M5</f>
        <v>市道</v>
      </c>
      <c r="E5" s="119" t="str">
        <f>N5</f>
        <v>福山市熊野町1,082番地3南方25メートル先交差点</v>
      </c>
      <c r="F5" s="119" t="s">
        <v>237</v>
      </c>
      <c r="G5" s="119">
        <v>1</v>
      </c>
      <c r="H5" s="119">
        <v>15</v>
      </c>
      <c r="I5" s="119"/>
      <c r="J5" s="119"/>
      <c r="K5" s="127" t="s">
        <v>239</v>
      </c>
      <c r="L5" s="118" t="s">
        <v>240</v>
      </c>
      <c r="M5" s="119" t="s">
        <v>165</v>
      </c>
      <c r="N5" s="119" t="s">
        <v>238</v>
      </c>
      <c r="O5" s="115" t="str">
        <f>ASC(K5)</f>
        <v>3m5縞</v>
      </c>
    </row>
    <row r="6" spans="1:15" ht="26.4">
      <c r="A6" s="216">
        <f ca="1">IF(E5="","",IF(E6="〃",A5,A5+1))</f>
        <v>1</v>
      </c>
      <c r="B6" s="128" t="str">
        <f ca="1">IF(OFFSET(L6,-1,)=L6,"〃",L6)</f>
        <v>〃</v>
      </c>
      <c r="C6" s="122" t="str">
        <f ca="1">IF(B6="〃","〃","新規")</f>
        <v>〃</v>
      </c>
      <c r="D6" s="122" t="str">
        <f ca="1">IF(OFFSET(M6,-1,)=M6,"〃",M6)</f>
        <v>〃</v>
      </c>
      <c r="E6" s="122" t="str">
        <f ca="1">IF(OFFSET(N6,-1,)=N6,"〃",N6)</f>
        <v>〃</v>
      </c>
      <c r="F6" s="122" t="s">
        <v>241</v>
      </c>
      <c r="G6" s="122">
        <v>4</v>
      </c>
      <c r="H6" s="122"/>
      <c r="I6" s="122">
        <v>36</v>
      </c>
      <c r="J6" s="122"/>
      <c r="K6" s="129" t="s">
        <v>242</v>
      </c>
      <c r="L6" s="128" t="s">
        <v>240</v>
      </c>
      <c r="M6" s="122" t="s">
        <v>165</v>
      </c>
      <c r="N6" s="122" t="s">
        <v>238</v>
      </c>
      <c r="O6" s="115" t="str">
        <f>ASC(K6)</f>
        <v>北西側2個_x000D_
南東側2個</v>
      </c>
    </row>
    <row r="7" spans="1:15" ht="26.4">
      <c r="A7" s="216">
        <f t="shared" ref="A7:A13" ca="1" si="0">IF(E6="","",IF(E7="〃",A6,A6+1))</f>
        <v>1</v>
      </c>
      <c r="B7" s="128" t="str">
        <f t="shared" ref="B7:B12" ca="1" si="1">IF(OFFSET(L7,-1,)=L7,"〃",L7)</f>
        <v>〃</v>
      </c>
      <c r="C7" s="122" t="str">
        <f t="shared" ref="C7:C12" ca="1" si="2">IF(B7="〃","〃","新規")</f>
        <v>〃</v>
      </c>
      <c r="D7" s="122" t="str">
        <f t="shared" ref="D7:D12" ca="1" si="3">IF(OFFSET(M7,-1,)=M7,"〃",M7)</f>
        <v>〃</v>
      </c>
      <c r="E7" s="122" t="str">
        <f t="shared" ref="E7:E12" ca="1" si="4">IF(OFFSET(N7,-1,)=N7,"〃",N7)</f>
        <v>〃</v>
      </c>
      <c r="F7" s="122" t="s">
        <v>243</v>
      </c>
      <c r="G7" s="122">
        <v>2</v>
      </c>
      <c r="H7" s="122">
        <v>4.2</v>
      </c>
      <c r="I7" s="122"/>
      <c r="J7" s="122"/>
      <c r="K7" s="129" t="s">
        <v>244</v>
      </c>
      <c r="L7" s="128" t="s">
        <v>240</v>
      </c>
      <c r="M7" s="122" t="s">
        <v>165</v>
      </c>
      <c r="N7" s="122" t="s">
        <v>238</v>
      </c>
      <c r="O7" s="115" t="str">
        <f t="shared" ref="O7:O12" si="5">ASC(K7)</f>
        <v>北西側2.1m_x000D_
南東側2.1m</v>
      </c>
    </row>
    <row r="8" spans="1:15" ht="26.4">
      <c r="A8" s="216">
        <f t="shared" ca="1" si="0"/>
        <v>2</v>
      </c>
      <c r="B8" s="128" t="str">
        <f t="shared" ca="1" si="1"/>
        <v>261200009_x000D_
(第20-7-2369)</v>
      </c>
      <c r="C8" s="122" t="str">
        <f t="shared" ca="1" si="2"/>
        <v>新規</v>
      </c>
      <c r="D8" s="122" t="str">
        <f t="shared" ca="1" si="3"/>
        <v>〃</v>
      </c>
      <c r="E8" s="122" t="str">
        <f t="shared" ca="1" si="4"/>
        <v>福山市山手町1,358番地1先</v>
      </c>
      <c r="F8" s="122" t="s">
        <v>237</v>
      </c>
      <c r="G8" s="122">
        <v>1</v>
      </c>
      <c r="H8" s="122">
        <v>9</v>
      </c>
      <c r="I8" s="122"/>
      <c r="J8" s="122"/>
      <c r="K8" s="129" t="s">
        <v>246</v>
      </c>
      <c r="L8" s="128" t="s">
        <v>247</v>
      </c>
      <c r="M8" s="122" t="s">
        <v>165</v>
      </c>
      <c r="N8" s="122" t="s">
        <v>245</v>
      </c>
      <c r="O8" s="115" t="str">
        <f t="shared" si="5"/>
        <v>3m3縞</v>
      </c>
    </row>
    <row r="9" spans="1:15" ht="26.4">
      <c r="A9" s="216">
        <f t="shared" ca="1" si="0"/>
        <v>2</v>
      </c>
      <c r="B9" s="128" t="str">
        <f t="shared" ca="1" si="1"/>
        <v>〃</v>
      </c>
      <c r="C9" s="122" t="str">
        <f t="shared" ca="1" si="2"/>
        <v>〃</v>
      </c>
      <c r="D9" s="122" t="str">
        <f t="shared" ca="1" si="3"/>
        <v>〃</v>
      </c>
      <c r="E9" s="122" t="str">
        <f t="shared" ca="1" si="4"/>
        <v>〃</v>
      </c>
      <c r="F9" s="122" t="s">
        <v>241</v>
      </c>
      <c r="G9" s="122">
        <v>4</v>
      </c>
      <c r="H9" s="122"/>
      <c r="I9" s="122">
        <v>36</v>
      </c>
      <c r="J9" s="122"/>
      <c r="K9" s="129" t="s">
        <v>248</v>
      </c>
      <c r="L9" s="128" t="s">
        <v>247</v>
      </c>
      <c r="M9" s="122" t="s">
        <v>165</v>
      </c>
      <c r="N9" s="122" t="s">
        <v>245</v>
      </c>
      <c r="O9" s="115" t="str">
        <f t="shared" si="5"/>
        <v>南西側2個_x000D_
北東側2個</v>
      </c>
    </row>
    <row r="10" spans="1:15" ht="26.4">
      <c r="A10" s="216">
        <f t="shared" ca="1" si="0"/>
        <v>2</v>
      </c>
      <c r="B10" s="128" t="str">
        <f t="shared" ca="1" si="1"/>
        <v>〃</v>
      </c>
      <c r="C10" s="122" t="str">
        <f t="shared" ca="1" si="2"/>
        <v>〃</v>
      </c>
      <c r="D10" s="122" t="str">
        <f t="shared" ca="1" si="3"/>
        <v>〃</v>
      </c>
      <c r="E10" s="122" t="str">
        <f t="shared" ca="1" si="4"/>
        <v>〃</v>
      </c>
      <c r="F10" s="122" t="s">
        <v>243</v>
      </c>
      <c r="G10" s="122">
        <v>2</v>
      </c>
      <c r="H10" s="122">
        <v>2.8</v>
      </c>
      <c r="I10" s="122"/>
      <c r="J10" s="122"/>
      <c r="K10" s="129" t="s">
        <v>249</v>
      </c>
      <c r="L10" s="128" t="s">
        <v>247</v>
      </c>
      <c r="M10" s="122" t="s">
        <v>165</v>
      </c>
      <c r="N10" s="122" t="s">
        <v>245</v>
      </c>
      <c r="O10" s="115" t="str">
        <f t="shared" si="5"/>
        <v>南西側1.4m_x000D_
北東側1.4m</v>
      </c>
    </row>
    <row r="11" spans="1:15" ht="26.4">
      <c r="A11" s="216">
        <f t="shared" ca="1" si="0"/>
        <v>3</v>
      </c>
      <c r="B11" s="128">
        <f t="shared" ca="1" si="1"/>
        <v>261200009</v>
      </c>
      <c r="C11" s="122" t="str">
        <f t="shared" ca="1" si="2"/>
        <v>新規</v>
      </c>
      <c r="D11" s="122" t="str">
        <f t="shared" ca="1" si="3"/>
        <v>県道</v>
      </c>
      <c r="E11" s="122" t="str">
        <f t="shared" ca="1" si="4"/>
        <v>福山市山手町1016番地西側交差点</v>
      </c>
      <c r="F11" s="122" t="s">
        <v>220</v>
      </c>
      <c r="G11" s="122">
        <v>1</v>
      </c>
      <c r="H11" s="122"/>
      <c r="I11" s="122"/>
      <c r="J11" s="122">
        <v>108</v>
      </c>
      <c r="K11" s="129" t="s">
        <v>252</v>
      </c>
      <c r="L11" s="128">
        <v>261200009</v>
      </c>
      <c r="M11" s="122" t="s">
        <v>251</v>
      </c>
      <c r="N11" s="122" t="s">
        <v>250</v>
      </c>
      <c r="O11" s="115" t="str">
        <f t="shared" si="5"/>
        <v>4m9縞</v>
      </c>
    </row>
    <row r="12" spans="1:15" ht="39.6">
      <c r="A12" s="216">
        <f t="shared" ca="1" si="0"/>
        <v>3</v>
      </c>
      <c r="B12" s="128" t="str">
        <f t="shared" ca="1" si="1"/>
        <v>〃</v>
      </c>
      <c r="C12" s="122" t="str">
        <f t="shared" ca="1" si="2"/>
        <v>〃</v>
      </c>
      <c r="D12" s="122" t="str">
        <f t="shared" ca="1" si="3"/>
        <v>〃</v>
      </c>
      <c r="E12" s="122" t="str">
        <f t="shared" ca="1" si="4"/>
        <v>〃</v>
      </c>
      <c r="F12" s="122" t="s">
        <v>253</v>
      </c>
      <c r="G12" s="122">
        <v>4</v>
      </c>
      <c r="H12" s="122"/>
      <c r="I12" s="122"/>
      <c r="J12" s="122">
        <v>36</v>
      </c>
      <c r="K12" s="129" t="s">
        <v>248</v>
      </c>
      <c r="L12" s="128">
        <v>261200009</v>
      </c>
      <c r="M12" s="122" t="s">
        <v>251</v>
      </c>
      <c r="N12" s="122" t="s">
        <v>250</v>
      </c>
      <c r="O12" s="115" t="str">
        <f t="shared" si="5"/>
        <v>南西側2個_x000D_
北東側2個</v>
      </c>
    </row>
    <row r="13" spans="1:15" ht="27" thickBot="1">
      <c r="A13" s="216">
        <f t="shared" ca="1" si="0"/>
        <v>3</v>
      </c>
      <c r="B13" s="182" t="str">
        <f ca="1">IF(OFFSET(L13,-1,)=L13,"〃",L13)</f>
        <v>〃</v>
      </c>
      <c r="C13" s="181" t="str">
        <f ca="1">IF(B13="〃","〃","新規")</f>
        <v>〃</v>
      </c>
      <c r="D13" s="181" t="str">
        <f ca="1">IF(OFFSET(M13,-1,)=M13,"〃",M13)</f>
        <v>〃</v>
      </c>
      <c r="E13" s="181" t="str">
        <f ca="1">IF(OFFSET(N13,-1,)=N13,"〃",N13)</f>
        <v>〃</v>
      </c>
      <c r="F13" s="181" t="s">
        <v>164</v>
      </c>
      <c r="G13" s="181">
        <v>2</v>
      </c>
      <c r="H13" s="181"/>
      <c r="I13" s="181"/>
      <c r="J13" s="181">
        <v>12</v>
      </c>
      <c r="K13" s="183" t="s">
        <v>254</v>
      </c>
      <c r="L13" s="128">
        <v>261200009</v>
      </c>
      <c r="M13" s="122" t="s">
        <v>251</v>
      </c>
      <c r="N13" s="122" t="s">
        <v>250</v>
      </c>
      <c r="O13" s="115" t="str">
        <f>ASC(K13)</f>
        <v>南西側1.7m_x000D_
北東側2.3m</v>
      </c>
    </row>
    <row r="14" spans="1:15" ht="17.25" customHeight="1">
      <c r="B14" s="295" t="str">
        <f>警察署名</f>
        <v>福山西</v>
      </c>
      <c r="C14" s="296"/>
      <c r="D14" s="296"/>
      <c r="E14" s="299" t="s">
        <v>73</v>
      </c>
      <c r="F14" s="149">
        <v>3</v>
      </c>
      <c r="G14" s="150"/>
      <c r="H14" s="151">
        <f>IF(ISERROR(FIND("図示", H3)), IF(ISERROR(FIND("削除", H3)), SUMPRODUCT((ISNUMBER(FIND("横断歩道　実線",$F5:$F13)))*(H5:H13&lt;&gt;""), $G5:$G13), 0), SUMIF(H5:H13,"&gt;0",$G5:$G13))</f>
        <v>2</v>
      </c>
      <c r="I14" s="151">
        <f>IF(ISERROR(FIND("図示", I3)), IF(ISERROR(FIND("削除", I3)), SUMPRODUCT((ISNUMBER(FIND("横断歩道　実線",$F5:$F13)))*(I5:I13&lt;&gt;""), $G5:$G13), 0), SUMIF(I5:I13,"&gt;0",$G5:$G13))</f>
        <v>8</v>
      </c>
      <c r="J14" s="151">
        <f>IF(ISERROR(FIND("図示", J3)), IF(ISERROR(FIND("削除", J3)), SUMPRODUCT((ISNUMBER(FIND("横断歩道　実線",$F5:$F13)))*(J5:J13&lt;&gt;""), $G5:$G13), 0), SUMIF(J5:J13,"&gt;0",$G5:$G13))</f>
        <v>0</v>
      </c>
      <c r="K14" s="131"/>
    </row>
    <row r="15" spans="1:15" ht="18" customHeight="1" thickBot="1">
      <c r="B15" s="297"/>
      <c r="C15" s="298"/>
      <c r="D15" s="298"/>
      <c r="E15" s="300"/>
      <c r="F15" s="152"/>
      <c r="G15" s="153"/>
      <c r="H15" s="154">
        <f>SUM(H5:H13)</f>
        <v>31</v>
      </c>
      <c r="I15" s="154">
        <f>SUM(I5:I13)</f>
        <v>72</v>
      </c>
      <c r="J15" s="154">
        <f>SUM(J5:J13)</f>
        <v>156</v>
      </c>
      <c r="K15" s="132"/>
    </row>
  </sheetData>
  <mergeCells count="14">
    <mergeCell ref="G3:G4"/>
    <mergeCell ref="K3:K4"/>
    <mergeCell ref="B14:D15"/>
    <mergeCell ref="E14:E15"/>
    <mergeCell ref="L1:N1"/>
    <mergeCell ref="B2:B4"/>
    <mergeCell ref="C2:C4"/>
    <mergeCell ref="D2:D4"/>
    <mergeCell ref="E2:E4"/>
    <mergeCell ref="H2:K2"/>
    <mergeCell ref="L2:L4"/>
    <mergeCell ref="M2:M4"/>
    <mergeCell ref="N2:N4"/>
    <mergeCell ref="F3:F4"/>
  </mergeCells>
  <phoneticPr fontId="2"/>
  <conditionalFormatting sqref="A5:A13">
    <cfRule type="expression" dxfId="7" priority="1">
      <formula>(A5=OFFSET(A5,-1,0))</formula>
    </cfRule>
  </conditionalFormatting>
  <pageMargins left="0.75" right="0.75" top="1" bottom="1" header="0.51200000000000001" footer="0.51200000000000001"/>
  <pageSetup paperSize="9" scale="64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5" customWidth="1"/>
    <col min="2" max="2" width="9" style="115"/>
    <col min="3" max="3" width="25.6640625" style="116" customWidth="1"/>
    <col min="4" max="4" width="13.44140625" style="115" customWidth="1"/>
    <col min="5" max="5" width="3.44140625" style="115" bestFit="1" customWidth="1"/>
    <col min="6" max="8" width="10.6640625" style="115" customWidth="1"/>
    <col min="9" max="9" width="22.44140625" style="116" customWidth="1"/>
    <col min="10" max="11" width="37.33203125" style="115" customWidth="1"/>
    <col min="12" max="12" width="100.6640625" style="116" customWidth="1"/>
    <col min="13" max="16384" width="9" style="115"/>
  </cols>
  <sheetData>
    <row r="1" spans="1:13" ht="19.8" thickBot="1">
      <c r="A1" s="114" t="s">
        <v>74</v>
      </c>
      <c r="B1" s="115" t="str">
        <f>"("&amp;表紙等_署用!H1&amp;")"</f>
        <v>(№ 8-32)</v>
      </c>
      <c r="I1" s="117" t="s">
        <v>142</v>
      </c>
      <c r="J1" s="301" t="s">
        <v>141</v>
      </c>
      <c r="K1" s="301"/>
      <c r="L1" s="301"/>
    </row>
    <row r="2" spans="1:13">
      <c r="A2" s="318" t="s">
        <v>75</v>
      </c>
      <c r="B2" s="308" t="s">
        <v>67</v>
      </c>
      <c r="C2" s="311" t="s">
        <v>68</v>
      </c>
      <c r="D2" s="120" t="s">
        <v>69</v>
      </c>
      <c r="E2" s="121"/>
      <c r="F2" s="308" t="s">
        <v>39</v>
      </c>
      <c r="G2" s="308"/>
      <c r="H2" s="308"/>
      <c r="I2" s="314"/>
      <c r="J2" s="318" t="s">
        <v>75</v>
      </c>
      <c r="K2" s="308" t="s">
        <v>67</v>
      </c>
      <c r="L2" s="311" t="s">
        <v>68</v>
      </c>
    </row>
    <row r="3" spans="1:13">
      <c r="A3" s="319"/>
      <c r="B3" s="309"/>
      <c r="C3" s="312"/>
      <c r="D3" s="312" t="s">
        <v>70</v>
      </c>
      <c r="E3" s="291" t="s">
        <v>71</v>
      </c>
      <c r="F3" s="123"/>
      <c r="G3" s="124"/>
      <c r="H3" s="123"/>
      <c r="I3" s="293" t="s">
        <v>72</v>
      </c>
      <c r="J3" s="319"/>
      <c r="K3" s="309"/>
      <c r="L3" s="312"/>
    </row>
    <row r="4" spans="1:13" ht="13.8" thickBot="1">
      <c r="A4" s="320"/>
      <c r="B4" s="310"/>
      <c r="C4" s="313"/>
      <c r="D4" s="313"/>
      <c r="E4" s="292"/>
      <c r="F4" s="125"/>
      <c r="G4" s="126"/>
      <c r="H4" s="125"/>
      <c r="I4" s="294"/>
      <c r="J4" s="320"/>
      <c r="K4" s="310"/>
      <c r="L4" s="313"/>
    </row>
    <row r="5" spans="1:13">
      <c r="A5" s="118">
        <f>J5</f>
        <v>0</v>
      </c>
      <c r="B5" s="119">
        <f>K5</f>
        <v>0</v>
      </c>
      <c r="C5" s="119">
        <f>L5</f>
        <v>0</v>
      </c>
      <c r="D5" s="119"/>
      <c r="E5" s="119"/>
      <c r="F5" s="119"/>
      <c r="G5" s="119"/>
      <c r="H5" s="119"/>
      <c r="I5" s="127"/>
      <c r="J5" s="118"/>
      <c r="K5" s="119"/>
      <c r="L5" s="119"/>
      <c r="M5" s="115" t="str">
        <f>ASC(I5)</f>
        <v/>
      </c>
    </row>
    <row r="6" spans="1:13">
      <c r="A6" s="128" t="str">
        <f t="shared" ref="A6:C7" ca="1" si="0">IF(OFFSET(J6,-1,)=J6,"〃",J6)</f>
        <v>〃</v>
      </c>
      <c r="B6" s="122" t="str">
        <f t="shared" ca="1" si="0"/>
        <v>〃</v>
      </c>
      <c r="C6" s="122" t="str">
        <f t="shared" ca="1" si="0"/>
        <v>〃</v>
      </c>
      <c r="D6" s="122"/>
      <c r="E6" s="122"/>
      <c r="F6" s="122"/>
      <c r="G6" s="122"/>
      <c r="H6" s="122"/>
      <c r="I6" s="129"/>
      <c r="J6" s="128"/>
      <c r="K6" s="122"/>
      <c r="L6" s="122"/>
      <c r="M6" s="115" t="str">
        <f>ASC(I6)</f>
        <v/>
      </c>
    </row>
    <row r="7" spans="1:13" ht="13.8" thickBot="1">
      <c r="A7" s="128" t="str">
        <f t="shared" ca="1" si="0"/>
        <v>〃</v>
      </c>
      <c r="B7" s="122" t="str">
        <f t="shared" ca="1" si="0"/>
        <v>〃</v>
      </c>
      <c r="C7" s="122" t="str">
        <f t="shared" ca="1" si="0"/>
        <v>〃</v>
      </c>
      <c r="D7" s="123"/>
      <c r="E7" s="123"/>
      <c r="F7" s="123"/>
      <c r="G7" s="123"/>
      <c r="H7" s="123"/>
      <c r="I7" s="130"/>
      <c r="J7" s="148"/>
      <c r="K7" s="123"/>
      <c r="L7" s="123"/>
      <c r="M7" s="115" t="str">
        <f>ASC(I7)</f>
        <v/>
      </c>
    </row>
    <row r="8" spans="1:13" ht="16.2">
      <c r="A8" s="295" t="str">
        <f>警察署名</f>
        <v>凸凹</v>
      </c>
      <c r="B8" s="296"/>
      <c r="C8" s="299" t="s">
        <v>76</v>
      </c>
      <c r="D8" s="149">
        <v>0</v>
      </c>
      <c r="E8" s="150"/>
      <c r="F8" s="151">
        <f>IF(ISERROR(FIND("図示", F3)), IF(ISERROR(FIND("削除", F3)), SUMPRODUCT((ISNUMBER(FIND("横断歩道　実線",$D5:$D7)))*(F5:F7&lt;&gt;""), $E5:$E7), 0), SUMIF(F5:F7,"&gt;0",$E5:$E7))</f>
        <v>0</v>
      </c>
      <c r="G8" s="151">
        <f>IF(ISERROR(FIND("図示", G3)), IF(ISERROR(FIND("削除", G3)), SUMPRODUCT((ISNUMBER(FIND("横断歩道　実線",$D5:$D7)))*(G5:G7&lt;&gt;""), $E5:$E7), 0), SUMIF(G5:G7,"&gt;0",$E5:$E7))</f>
        <v>0</v>
      </c>
      <c r="H8" s="151">
        <f>IF(ISERROR(FIND("図示", H3)), IF(ISERROR(FIND("削除", H3)), SUMPRODUCT((ISNUMBER(FIND("横断歩道　実線",$D5:$D7)))*(H5:H7&lt;&gt;""), $E5:$E7), 0), SUMIF(H5:H7,"&gt;0",$E5:$E7))</f>
        <v>0</v>
      </c>
      <c r="I8" s="131"/>
      <c r="J8" s="295"/>
      <c r="K8" s="296"/>
      <c r="L8" s="299"/>
    </row>
    <row r="9" spans="1:13" ht="16.8" thickBot="1">
      <c r="A9" s="297"/>
      <c r="B9" s="298"/>
      <c r="C9" s="300"/>
      <c r="D9" s="152"/>
      <c r="E9" s="153"/>
      <c r="F9" s="154">
        <f>SUM(F5:F7)</f>
        <v>0</v>
      </c>
      <c r="G9" s="154">
        <f>SUM(G5:G7)</f>
        <v>0</v>
      </c>
      <c r="H9" s="154">
        <f>SUM(H5:H7)</f>
        <v>0</v>
      </c>
      <c r="I9" s="132"/>
      <c r="J9" s="316"/>
      <c r="K9" s="317"/>
      <c r="L9" s="315"/>
    </row>
    <row r="10" spans="1:13" ht="16.2">
      <c r="A10" s="295" t="str">
        <f>警察署名</f>
        <v>凸凹</v>
      </c>
      <c r="B10" s="296"/>
      <c r="C10" s="299" t="s">
        <v>77</v>
      </c>
      <c r="D10" s="149">
        <f>場所表_福山西_新規!新規合計+更新合計</f>
        <v>3</v>
      </c>
      <c r="E10" s="150"/>
      <c r="F10" s="151">
        <f>場所表_新規!G8+場所表_福山西_更新!F8</f>
        <v>0</v>
      </c>
      <c r="G10" s="151">
        <f>場所表_新規!H8+場所表_福山西_更新!G8</f>
        <v>0</v>
      </c>
      <c r="H10" s="151">
        <f>場所表_新規!I8+場所表_福山西_更新!H8</f>
        <v>0</v>
      </c>
      <c r="I10" s="131"/>
      <c r="J10" s="316"/>
      <c r="K10" s="317"/>
      <c r="L10" s="315"/>
    </row>
    <row r="11" spans="1:13" ht="16.8" thickBot="1">
      <c r="A11" s="297"/>
      <c r="B11" s="298"/>
      <c r="C11" s="300"/>
      <c r="D11" s="152"/>
      <c r="E11" s="153"/>
      <c r="F11" s="154">
        <f>場所表_新規!G9+場所表_福山西_更新!F9</f>
        <v>0</v>
      </c>
      <c r="G11" s="154">
        <f>場所表_新規!H9+場所表_福山西_更新!G9</f>
        <v>0</v>
      </c>
      <c r="H11" s="154">
        <f>場所表_新規!I9+場所表_福山西_更新!H9</f>
        <v>0</v>
      </c>
      <c r="I11" s="132"/>
      <c r="J11" s="316"/>
      <c r="K11" s="317"/>
      <c r="L11" s="315"/>
    </row>
  </sheetData>
  <mergeCells count="19">
    <mergeCell ref="C8:C9"/>
    <mergeCell ref="J8:K9"/>
    <mergeCell ref="L8:L9"/>
    <mergeCell ref="A10:B11"/>
    <mergeCell ref="C10:C11"/>
    <mergeCell ref="J10:K11"/>
    <mergeCell ref="L10:L11"/>
    <mergeCell ref="J1:L1"/>
    <mergeCell ref="A2:A4"/>
    <mergeCell ref="B2:B4"/>
    <mergeCell ref="C2:C4"/>
    <mergeCell ref="F2:I2"/>
    <mergeCell ref="J2:J4"/>
    <mergeCell ref="K2:K4"/>
    <mergeCell ref="L2:L4"/>
    <mergeCell ref="D3:D4"/>
    <mergeCell ref="E3:E4"/>
    <mergeCell ref="I3:I4"/>
    <mergeCell ref="A8:B9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51"/>
  <sheetViews>
    <sheetView showZeros="0" view="pageBreakPreview" topLeftCell="A34" zoomScaleNormal="100" workbookViewId="0">
      <selection activeCell="G10" sqref="G10"/>
    </sheetView>
  </sheetViews>
  <sheetFormatPr defaultColWidth="9" defaultRowHeight="13.2"/>
  <cols>
    <col min="1" max="1" width="9" style="115"/>
    <col min="2" max="2" width="17.109375" style="115" customWidth="1"/>
    <col min="3" max="3" width="5.21875" style="115" bestFit="1" customWidth="1"/>
    <col min="4" max="4" width="9" style="115"/>
    <col min="5" max="5" width="25.6640625" style="116" customWidth="1"/>
    <col min="6" max="6" width="13.44140625" style="115" customWidth="1"/>
    <col min="7" max="7" width="3.44140625" style="115" bestFit="1" customWidth="1"/>
    <col min="8" max="10" width="10.6640625" style="115" customWidth="1"/>
    <col min="11" max="11" width="22.44140625" style="116" customWidth="1"/>
    <col min="12" max="13" width="33.33203125" style="115" customWidth="1"/>
    <col min="14" max="14" width="100.6640625" style="116" customWidth="1"/>
    <col min="15" max="16384" width="9" style="115"/>
  </cols>
  <sheetData>
    <row r="1" spans="1:15" ht="19.8" thickBot="1">
      <c r="B1" s="114" t="s">
        <v>63</v>
      </c>
      <c r="C1" s="114"/>
      <c r="D1" s="115" t="str">
        <f>"("&amp;表紙等_署用!H1&amp;")"</f>
        <v>(№ 8-32)</v>
      </c>
      <c r="K1" s="117" t="s">
        <v>99</v>
      </c>
      <c r="L1" s="301" t="s">
        <v>141</v>
      </c>
      <c r="M1" s="301"/>
      <c r="N1" s="301"/>
    </row>
    <row r="2" spans="1:15">
      <c r="B2" s="302" t="s">
        <v>65</v>
      </c>
      <c r="C2" s="305" t="s">
        <v>66</v>
      </c>
      <c r="D2" s="308" t="s">
        <v>67</v>
      </c>
      <c r="E2" s="311" t="s">
        <v>68</v>
      </c>
      <c r="F2" s="120" t="s">
        <v>69</v>
      </c>
      <c r="G2" s="121"/>
      <c r="H2" s="308" t="s">
        <v>39</v>
      </c>
      <c r="I2" s="308"/>
      <c r="J2" s="308"/>
      <c r="K2" s="314"/>
      <c r="L2" s="302" t="s">
        <v>65</v>
      </c>
      <c r="M2" s="308" t="s">
        <v>67</v>
      </c>
      <c r="N2" s="311" t="s">
        <v>68</v>
      </c>
    </row>
    <row r="3" spans="1:15" ht="39.6">
      <c r="B3" s="303"/>
      <c r="C3" s="306"/>
      <c r="D3" s="309"/>
      <c r="E3" s="312"/>
      <c r="F3" s="312" t="s">
        <v>70</v>
      </c>
      <c r="G3" s="291" t="s">
        <v>71</v>
      </c>
      <c r="H3" s="162" t="s">
        <v>156</v>
      </c>
      <c r="I3" s="163" t="s">
        <v>160</v>
      </c>
      <c r="J3" s="162" t="s">
        <v>163</v>
      </c>
      <c r="K3" s="293" t="s">
        <v>72</v>
      </c>
      <c r="L3" s="303"/>
      <c r="M3" s="309"/>
      <c r="N3" s="312"/>
    </row>
    <row r="4" spans="1:15" ht="13.8" thickBot="1">
      <c r="B4" s="304"/>
      <c r="C4" s="307"/>
      <c r="D4" s="310"/>
      <c r="E4" s="313"/>
      <c r="F4" s="313"/>
      <c r="G4" s="292"/>
      <c r="H4" s="125" t="s">
        <v>158</v>
      </c>
      <c r="I4" s="126" t="s">
        <v>158</v>
      </c>
      <c r="J4" s="125" t="s">
        <v>158</v>
      </c>
      <c r="K4" s="294"/>
      <c r="L4" s="304"/>
      <c r="M4" s="310"/>
      <c r="N4" s="313"/>
    </row>
    <row r="5" spans="1:15" ht="26.4">
      <c r="A5" s="216">
        <v>1</v>
      </c>
      <c r="B5" s="184" t="str">
        <f>L5</f>
        <v>261280090_x000D_
(第20-7-0673)</v>
      </c>
      <c r="C5" s="119" t="str">
        <f>IF(B5="〃","〃","新規")</f>
        <v>新規</v>
      </c>
      <c r="D5" s="119" t="str">
        <f>M5</f>
        <v>県道</v>
      </c>
      <c r="E5" s="119" t="str">
        <f>N5</f>
        <v>福山市芦田町下有地1,036番地1先交差点</v>
      </c>
      <c r="F5" s="119" t="s">
        <v>220</v>
      </c>
      <c r="G5" s="119">
        <v>1</v>
      </c>
      <c r="H5" s="119"/>
      <c r="I5" s="119"/>
      <c r="J5" s="119">
        <v>8</v>
      </c>
      <c r="K5" s="127" t="s">
        <v>256</v>
      </c>
      <c r="L5" s="118" t="s">
        <v>257</v>
      </c>
      <c r="M5" s="119" t="s">
        <v>251</v>
      </c>
      <c r="N5" s="119" t="s">
        <v>255</v>
      </c>
      <c r="O5" s="115" t="str">
        <f>ASC(K5)</f>
        <v>全縞削除</v>
      </c>
    </row>
    <row r="6" spans="1:15" ht="52.8">
      <c r="A6" s="216">
        <f ca="1">IF(E5="","",IF(E6="〃",A5,A5+1))</f>
        <v>1</v>
      </c>
      <c r="B6" s="128" t="str">
        <f ca="1">IF(OFFSET(L6,-1,)=L6,"〃",L6)</f>
        <v>〃</v>
      </c>
      <c r="C6" s="122" t="str">
        <f ca="1">IF(B6="〃","〃","新規")</f>
        <v>〃</v>
      </c>
      <c r="D6" s="122" t="str">
        <f ca="1">IF(OFFSET(M6,-1,)=M6,"〃",M6)</f>
        <v>〃</v>
      </c>
      <c r="E6" s="122" t="str">
        <f ca="1">IF(OFFSET(N6,-1,)=N6,"〃",N6)</f>
        <v>〃</v>
      </c>
      <c r="F6" s="122" t="s">
        <v>253</v>
      </c>
      <c r="G6" s="122">
        <v>4</v>
      </c>
      <c r="H6" s="122"/>
      <c r="I6" s="122"/>
      <c r="J6" s="122">
        <v>28</v>
      </c>
      <c r="K6" s="129" t="s">
        <v>258</v>
      </c>
      <c r="L6" s="128" t="s">
        <v>257</v>
      </c>
      <c r="M6" s="122" t="s">
        <v>251</v>
      </c>
      <c r="N6" s="122" t="s">
        <v>255</v>
      </c>
      <c r="O6" s="115" t="str">
        <f>ASC(K6)</f>
        <v>西側(近)全削除_x000D_
西側(遠)全削除_x000D_
東側(近)全削除_x000D_
東側(遠)全削除</v>
      </c>
    </row>
    <row r="7" spans="1:15" ht="26.4">
      <c r="A7" s="216">
        <f t="shared" ref="A7:A49" ca="1" si="0">IF(E6="","",IF(E7="〃",A6,A6+1))</f>
        <v>1</v>
      </c>
      <c r="B7" s="128" t="str">
        <f t="shared" ref="B7:B48" ca="1" si="1">IF(OFFSET(L7,-1,)=L7,"〃",L7)</f>
        <v>〃</v>
      </c>
      <c r="C7" s="122" t="str">
        <f t="shared" ref="C7:C48" ca="1" si="2">IF(B7="〃","〃","新規")</f>
        <v>〃</v>
      </c>
      <c r="D7" s="122" t="str">
        <f t="shared" ref="D7:D48" ca="1" si="3">IF(OFFSET(M7,-1,)=M7,"〃",M7)</f>
        <v>〃</v>
      </c>
      <c r="E7" s="122" t="str">
        <f t="shared" ref="E7:E48" ca="1" si="4">IF(OFFSET(N7,-1,)=N7,"〃",N7)</f>
        <v>〃</v>
      </c>
      <c r="F7" s="122" t="s">
        <v>164</v>
      </c>
      <c r="G7" s="122">
        <v>1</v>
      </c>
      <c r="H7" s="122"/>
      <c r="I7" s="122"/>
      <c r="J7" s="122">
        <v>3</v>
      </c>
      <c r="K7" s="129" t="s">
        <v>259</v>
      </c>
      <c r="L7" s="128" t="s">
        <v>257</v>
      </c>
      <c r="M7" s="122" t="s">
        <v>251</v>
      </c>
      <c r="N7" s="122" t="s">
        <v>255</v>
      </c>
      <c r="O7" s="115" t="str">
        <f t="shared" ref="O7:O48" si="5">ASC(K7)</f>
        <v>西側全削除</v>
      </c>
    </row>
    <row r="8" spans="1:15" ht="26.4">
      <c r="A8" s="216">
        <f t="shared" ca="1" si="0"/>
        <v>2</v>
      </c>
      <c r="B8" s="128" t="str">
        <f t="shared" ca="1" si="1"/>
        <v>261280090_x000D_
(第20-7-1199)</v>
      </c>
      <c r="C8" s="122" t="str">
        <f t="shared" ca="1" si="2"/>
        <v>新規</v>
      </c>
      <c r="D8" s="122" t="str">
        <f t="shared" ca="1" si="3"/>
        <v>〃</v>
      </c>
      <c r="E8" s="122" t="str">
        <f t="shared" ca="1" si="4"/>
        <v>福山市芦田町下有地1,095番地4先交差点</v>
      </c>
      <c r="F8" s="122" t="s">
        <v>220</v>
      </c>
      <c r="G8" s="122">
        <v>1</v>
      </c>
      <c r="H8" s="122"/>
      <c r="I8" s="122"/>
      <c r="J8" s="122">
        <v>50</v>
      </c>
      <c r="K8" s="129" t="s">
        <v>256</v>
      </c>
      <c r="L8" s="128" t="s">
        <v>261</v>
      </c>
      <c r="M8" s="122" t="s">
        <v>251</v>
      </c>
      <c r="N8" s="122" t="s">
        <v>260</v>
      </c>
      <c r="O8" s="115" t="str">
        <f t="shared" si="5"/>
        <v>全縞削除</v>
      </c>
    </row>
    <row r="9" spans="1:15" ht="52.8">
      <c r="A9" s="216">
        <f t="shared" ca="1" si="0"/>
        <v>2</v>
      </c>
      <c r="B9" s="128" t="str">
        <f t="shared" ca="1" si="1"/>
        <v>〃</v>
      </c>
      <c r="C9" s="122" t="str">
        <f t="shared" ca="1" si="2"/>
        <v>〃</v>
      </c>
      <c r="D9" s="122" t="str">
        <f t="shared" ca="1" si="3"/>
        <v>〃</v>
      </c>
      <c r="E9" s="122" t="str">
        <f t="shared" ca="1" si="4"/>
        <v>〃</v>
      </c>
      <c r="F9" s="122" t="s">
        <v>253</v>
      </c>
      <c r="G9" s="122">
        <v>4</v>
      </c>
      <c r="H9" s="122"/>
      <c r="I9" s="122"/>
      <c r="J9" s="122">
        <v>36</v>
      </c>
      <c r="K9" s="129" t="s">
        <v>262</v>
      </c>
      <c r="L9" s="128" t="s">
        <v>261</v>
      </c>
      <c r="M9" s="122" t="s">
        <v>251</v>
      </c>
      <c r="N9" s="122" t="s">
        <v>260</v>
      </c>
      <c r="O9" s="115" t="str">
        <f t="shared" si="5"/>
        <v>北側(近)全削除_x000D_
北側(遠)全削除_x000D_
南側(近)全削除_x000D_
南側(遠)全削除</v>
      </c>
    </row>
    <row r="10" spans="1:15" ht="26.4">
      <c r="A10" s="216">
        <f t="shared" ca="1" si="0"/>
        <v>2</v>
      </c>
      <c r="B10" s="128" t="str">
        <f t="shared" ca="1" si="1"/>
        <v>〃</v>
      </c>
      <c r="C10" s="122" t="str">
        <f t="shared" ca="1" si="2"/>
        <v>〃</v>
      </c>
      <c r="D10" s="122" t="str">
        <f t="shared" ca="1" si="3"/>
        <v>〃</v>
      </c>
      <c r="E10" s="122" t="str">
        <f t="shared" ca="1" si="4"/>
        <v>〃</v>
      </c>
      <c r="F10" s="122" t="s">
        <v>164</v>
      </c>
      <c r="G10" s="122">
        <v>2</v>
      </c>
      <c r="H10" s="122"/>
      <c r="I10" s="122"/>
      <c r="J10" s="122">
        <v>10</v>
      </c>
      <c r="K10" s="129" t="s">
        <v>263</v>
      </c>
      <c r="L10" s="128" t="s">
        <v>261</v>
      </c>
      <c r="M10" s="122" t="s">
        <v>251</v>
      </c>
      <c r="N10" s="122" t="s">
        <v>260</v>
      </c>
      <c r="O10" s="115" t="str">
        <f t="shared" si="5"/>
        <v>南側全削除_x000D_
北側全削除</v>
      </c>
    </row>
    <row r="11" spans="1:15" ht="26.4">
      <c r="A11" s="216">
        <f t="shared" ca="1" si="0"/>
        <v>3</v>
      </c>
      <c r="B11" s="128" t="str">
        <f t="shared" ca="1" si="1"/>
        <v>261280090_x000D_
(第20-7-0671)</v>
      </c>
      <c r="C11" s="122" t="str">
        <f t="shared" ca="1" si="2"/>
        <v>新規</v>
      </c>
      <c r="D11" s="122" t="str">
        <f t="shared" ca="1" si="3"/>
        <v>市道</v>
      </c>
      <c r="E11" s="122" t="str">
        <f t="shared" ca="1" si="4"/>
        <v>福山市駅家町法成寺149番地2先交差点</v>
      </c>
      <c r="F11" s="122" t="s">
        <v>220</v>
      </c>
      <c r="G11" s="122">
        <v>1</v>
      </c>
      <c r="H11" s="122"/>
      <c r="I11" s="122"/>
      <c r="J11" s="122">
        <v>40</v>
      </c>
      <c r="K11" s="129" t="s">
        <v>265</v>
      </c>
      <c r="L11" s="128" t="s">
        <v>266</v>
      </c>
      <c r="M11" s="122" t="s">
        <v>165</v>
      </c>
      <c r="N11" s="122" t="s">
        <v>264</v>
      </c>
      <c r="O11" s="115" t="str">
        <f t="shared" si="5"/>
        <v>西側全縞削除</v>
      </c>
    </row>
    <row r="12" spans="1:15" ht="52.8">
      <c r="A12" s="216">
        <f t="shared" ca="1" si="0"/>
        <v>3</v>
      </c>
      <c r="B12" s="128" t="str">
        <f t="shared" ca="1" si="1"/>
        <v>〃</v>
      </c>
      <c r="C12" s="122" t="str">
        <f t="shared" ca="1" si="2"/>
        <v>〃</v>
      </c>
      <c r="D12" s="122" t="str">
        <f t="shared" ca="1" si="3"/>
        <v>〃</v>
      </c>
      <c r="E12" s="122" t="str">
        <f t="shared" ca="1" si="4"/>
        <v>〃</v>
      </c>
      <c r="F12" s="122" t="s">
        <v>253</v>
      </c>
      <c r="G12" s="122">
        <v>4</v>
      </c>
      <c r="H12" s="122"/>
      <c r="I12" s="122"/>
      <c r="J12" s="122">
        <v>20</v>
      </c>
      <c r="K12" s="129" t="s">
        <v>267</v>
      </c>
      <c r="L12" s="128" t="s">
        <v>266</v>
      </c>
      <c r="M12" s="122" t="s">
        <v>165</v>
      </c>
      <c r="N12" s="122" t="s">
        <v>264</v>
      </c>
      <c r="O12" s="115" t="str">
        <f t="shared" si="5"/>
        <v>東側(遠)全削除_x000D_
東側(近)全削除_x000D_
西側(遠)全削除_x000D_
西側(近)全削除</v>
      </c>
    </row>
    <row r="13" spans="1:15" ht="26.4">
      <c r="A13" s="216">
        <f t="shared" ca="1" si="0"/>
        <v>3</v>
      </c>
      <c r="B13" s="128" t="str">
        <f t="shared" ca="1" si="1"/>
        <v>〃</v>
      </c>
      <c r="C13" s="122" t="str">
        <f t="shared" ca="1" si="2"/>
        <v>〃</v>
      </c>
      <c r="D13" s="122" t="str">
        <f t="shared" ca="1" si="3"/>
        <v>〃</v>
      </c>
      <c r="E13" s="122" t="str">
        <f t="shared" ca="1" si="4"/>
        <v>〃</v>
      </c>
      <c r="F13" s="122" t="s">
        <v>164</v>
      </c>
      <c r="G13" s="122">
        <v>2</v>
      </c>
      <c r="H13" s="122"/>
      <c r="I13" s="122"/>
      <c r="J13" s="122">
        <v>6</v>
      </c>
      <c r="K13" s="129" t="s">
        <v>268</v>
      </c>
      <c r="L13" s="128" t="s">
        <v>266</v>
      </c>
      <c r="M13" s="122" t="s">
        <v>165</v>
      </c>
      <c r="N13" s="122" t="s">
        <v>264</v>
      </c>
      <c r="O13" s="115" t="str">
        <f t="shared" si="5"/>
        <v>西側全削除_x000D_
東側全削除</v>
      </c>
    </row>
    <row r="14" spans="1:15" ht="26.4">
      <c r="A14" s="216">
        <f t="shared" ca="1" si="0"/>
        <v>4</v>
      </c>
      <c r="B14" s="128">
        <f t="shared" ca="1" si="1"/>
        <v>261280090</v>
      </c>
      <c r="C14" s="122" t="str">
        <f t="shared" ca="1" si="2"/>
        <v>新規</v>
      </c>
      <c r="D14" s="122" t="str">
        <f t="shared" ca="1" si="3"/>
        <v>県道</v>
      </c>
      <c r="E14" s="122" t="str">
        <f t="shared" ca="1" si="4"/>
        <v>福山市駅家町法成寺229番地2先交差点</v>
      </c>
      <c r="F14" s="122" t="s">
        <v>220</v>
      </c>
      <c r="G14" s="122">
        <v>1</v>
      </c>
      <c r="H14" s="122"/>
      <c r="I14" s="122"/>
      <c r="J14" s="122">
        <v>35</v>
      </c>
      <c r="K14" s="129" t="s">
        <v>256</v>
      </c>
      <c r="L14" s="128">
        <v>261280090</v>
      </c>
      <c r="M14" s="122" t="s">
        <v>251</v>
      </c>
      <c r="N14" s="122" t="s">
        <v>269</v>
      </c>
      <c r="O14" s="115" t="str">
        <f t="shared" si="5"/>
        <v>全縞削除</v>
      </c>
    </row>
    <row r="15" spans="1:15" ht="39.6">
      <c r="A15" s="216">
        <f t="shared" ca="1" si="0"/>
        <v>4</v>
      </c>
      <c r="B15" s="128" t="str">
        <f t="shared" ca="1" si="1"/>
        <v>〃</v>
      </c>
      <c r="C15" s="122" t="str">
        <f t="shared" ca="1" si="2"/>
        <v>〃</v>
      </c>
      <c r="D15" s="122" t="str">
        <f t="shared" ca="1" si="3"/>
        <v>〃</v>
      </c>
      <c r="E15" s="122" t="str">
        <f t="shared" ca="1" si="4"/>
        <v>〃</v>
      </c>
      <c r="F15" s="122" t="s">
        <v>253</v>
      </c>
      <c r="G15" s="122">
        <v>1</v>
      </c>
      <c r="H15" s="122"/>
      <c r="I15" s="122"/>
      <c r="J15" s="122">
        <v>1</v>
      </c>
      <c r="K15" s="129" t="s">
        <v>270</v>
      </c>
      <c r="L15" s="128">
        <v>261280090</v>
      </c>
      <c r="M15" s="122" t="s">
        <v>251</v>
      </c>
      <c r="N15" s="122" t="s">
        <v>269</v>
      </c>
      <c r="O15" s="115" t="str">
        <f t="shared" si="5"/>
        <v>南側(近)全削除</v>
      </c>
    </row>
    <row r="16" spans="1:15" ht="26.4">
      <c r="A16" s="216">
        <f t="shared" ca="1" si="0"/>
        <v>4</v>
      </c>
      <c r="B16" s="128" t="str">
        <f t="shared" ca="1" si="1"/>
        <v>〃</v>
      </c>
      <c r="C16" s="122" t="str">
        <f t="shared" ca="1" si="2"/>
        <v>〃</v>
      </c>
      <c r="D16" s="122" t="str">
        <f t="shared" ca="1" si="3"/>
        <v>〃</v>
      </c>
      <c r="E16" s="122" t="str">
        <f t="shared" ca="1" si="4"/>
        <v>〃</v>
      </c>
      <c r="F16" s="122" t="s">
        <v>164</v>
      </c>
      <c r="G16" s="122">
        <v>1</v>
      </c>
      <c r="H16" s="122"/>
      <c r="I16" s="122"/>
      <c r="J16" s="122">
        <v>6</v>
      </c>
      <c r="K16" s="129" t="s">
        <v>271</v>
      </c>
      <c r="L16" s="128">
        <v>261280090</v>
      </c>
      <c r="M16" s="122" t="s">
        <v>251</v>
      </c>
      <c r="N16" s="122" t="s">
        <v>269</v>
      </c>
      <c r="O16" s="115" t="str">
        <f t="shared" si="5"/>
        <v>南側全削除</v>
      </c>
    </row>
    <row r="17" spans="1:15" ht="26.4">
      <c r="A17" s="216">
        <f t="shared" ca="1" si="0"/>
        <v>5</v>
      </c>
      <c r="B17" s="128" t="str">
        <f t="shared" ca="1" si="1"/>
        <v>〃</v>
      </c>
      <c r="C17" s="122" t="str">
        <f t="shared" ca="1" si="2"/>
        <v>〃</v>
      </c>
      <c r="D17" s="122" t="str">
        <f t="shared" ca="1" si="3"/>
        <v>市道</v>
      </c>
      <c r="E17" s="122" t="str">
        <f t="shared" ca="1" si="4"/>
        <v>福山市駅家町法成寺243番地1先交差点</v>
      </c>
      <c r="F17" s="122" t="s">
        <v>220</v>
      </c>
      <c r="G17" s="122">
        <v>1</v>
      </c>
      <c r="H17" s="122"/>
      <c r="I17" s="122"/>
      <c r="J17" s="122">
        <v>72</v>
      </c>
      <c r="K17" s="129" t="s">
        <v>256</v>
      </c>
      <c r="L17" s="128">
        <v>261280090</v>
      </c>
      <c r="M17" s="122" t="s">
        <v>165</v>
      </c>
      <c r="N17" s="122" t="s">
        <v>272</v>
      </c>
      <c r="O17" s="115" t="str">
        <f t="shared" si="5"/>
        <v>全縞削除</v>
      </c>
    </row>
    <row r="18" spans="1:15" ht="52.8">
      <c r="A18" s="216">
        <f t="shared" ca="1" si="0"/>
        <v>5</v>
      </c>
      <c r="B18" s="128" t="str">
        <f t="shared" ca="1" si="1"/>
        <v>〃</v>
      </c>
      <c r="C18" s="122" t="str">
        <f t="shared" ca="1" si="2"/>
        <v>〃</v>
      </c>
      <c r="D18" s="122" t="str">
        <f t="shared" ca="1" si="3"/>
        <v>〃</v>
      </c>
      <c r="E18" s="122" t="str">
        <f t="shared" ca="1" si="4"/>
        <v>〃</v>
      </c>
      <c r="F18" s="122" t="s">
        <v>253</v>
      </c>
      <c r="G18" s="122">
        <v>4</v>
      </c>
      <c r="H18" s="122"/>
      <c r="I18" s="122"/>
      <c r="J18" s="122">
        <v>24</v>
      </c>
      <c r="K18" s="129" t="s">
        <v>273</v>
      </c>
      <c r="L18" s="128">
        <v>261280090</v>
      </c>
      <c r="M18" s="122" t="s">
        <v>165</v>
      </c>
      <c r="N18" s="122" t="s">
        <v>272</v>
      </c>
      <c r="O18" s="115" t="str">
        <f t="shared" si="5"/>
        <v>北側(遠)全削除_x000D_
北側(近)全削除_x000D_
南側(遠)全削除_x000D_
南側(近)全削除</v>
      </c>
    </row>
    <row r="19" spans="1:15" ht="26.4">
      <c r="A19" s="216">
        <f t="shared" ca="1" si="0"/>
        <v>5</v>
      </c>
      <c r="B19" s="128" t="str">
        <f t="shared" ca="1" si="1"/>
        <v>〃</v>
      </c>
      <c r="C19" s="122" t="str">
        <f t="shared" ca="1" si="2"/>
        <v>〃</v>
      </c>
      <c r="D19" s="122" t="str">
        <f t="shared" ca="1" si="3"/>
        <v>〃</v>
      </c>
      <c r="E19" s="122" t="str">
        <f t="shared" ca="1" si="4"/>
        <v>〃</v>
      </c>
      <c r="F19" s="122" t="s">
        <v>164</v>
      </c>
      <c r="G19" s="122">
        <v>2</v>
      </c>
      <c r="H19" s="122"/>
      <c r="I19" s="122"/>
      <c r="J19" s="122">
        <v>15</v>
      </c>
      <c r="K19" s="129" t="s">
        <v>263</v>
      </c>
      <c r="L19" s="128">
        <v>261280090</v>
      </c>
      <c r="M19" s="122" t="s">
        <v>165</v>
      </c>
      <c r="N19" s="122" t="s">
        <v>272</v>
      </c>
      <c r="O19" s="115" t="str">
        <f t="shared" si="5"/>
        <v>南側全削除_x000D_
北側全削除</v>
      </c>
    </row>
    <row r="20" spans="1:15" ht="26.4">
      <c r="A20" s="216">
        <f t="shared" ca="1" si="0"/>
        <v>6</v>
      </c>
      <c r="B20" s="128" t="str">
        <f t="shared" ca="1" si="1"/>
        <v>〃</v>
      </c>
      <c r="C20" s="122" t="str">
        <f t="shared" ca="1" si="2"/>
        <v>〃</v>
      </c>
      <c r="D20" s="122" t="str">
        <f t="shared" ca="1" si="3"/>
        <v>〃</v>
      </c>
      <c r="E20" s="122" t="str">
        <f t="shared" ca="1" si="4"/>
        <v>福山市駅家町法成寺549番地2先交差点</v>
      </c>
      <c r="F20" s="122" t="s">
        <v>220</v>
      </c>
      <c r="G20" s="122">
        <v>1</v>
      </c>
      <c r="H20" s="122"/>
      <c r="I20" s="122"/>
      <c r="J20" s="122">
        <v>4</v>
      </c>
      <c r="K20" s="129" t="s">
        <v>256</v>
      </c>
      <c r="L20" s="128">
        <v>261280090</v>
      </c>
      <c r="M20" s="122" t="s">
        <v>165</v>
      </c>
      <c r="N20" s="122" t="s">
        <v>274</v>
      </c>
      <c r="O20" s="115" t="str">
        <f t="shared" si="5"/>
        <v>全縞削除</v>
      </c>
    </row>
    <row r="21" spans="1:15" ht="39.6">
      <c r="A21" s="216">
        <f t="shared" ca="1" si="0"/>
        <v>6</v>
      </c>
      <c r="B21" s="128" t="str">
        <f t="shared" ca="1" si="1"/>
        <v>〃</v>
      </c>
      <c r="C21" s="122" t="str">
        <f t="shared" ca="1" si="2"/>
        <v>〃</v>
      </c>
      <c r="D21" s="122" t="str">
        <f t="shared" ca="1" si="3"/>
        <v>〃</v>
      </c>
      <c r="E21" s="122" t="str">
        <f t="shared" ca="1" si="4"/>
        <v>〃</v>
      </c>
      <c r="F21" s="122" t="s">
        <v>253</v>
      </c>
      <c r="G21" s="122">
        <v>1</v>
      </c>
      <c r="H21" s="122"/>
      <c r="I21" s="122"/>
      <c r="J21" s="122">
        <v>6</v>
      </c>
      <c r="K21" s="129" t="s">
        <v>275</v>
      </c>
      <c r="L21" s="128">
        <v>261280090</v>
      </c>
      <c r="M21" s="122" t="s">
        <v>165</v>
      </c>
      <c r="N21" s="122" t="s">
        <v>274</v>
      </c>
      <c r="O21" s="115" t="str">
        <f t="shared" si="5"/>
        <v>北側(遠)全削除</v>
      </c>
    </row>
    <row r="22" spans="1:15" ht="26.4">
      <c r="A22" s="216">
        <f t="shared" ca="1" si="0"/>
        <v>6</v>
      </c>
      <c r="B22" s="128" t="str">
        <f t="shared" ca="1" si="1"/>
        <v>〃</v>
      </c>
      <c r="C22" s="122" t="str">
        <f t="shared" ca="1" si="2"/>
        <v>〃</v>
      </c>
      <c r="D22" s="122" t="str">
        <f t="shared" ca="1" si="3"/>
        <v>〃</v>
      </c>
      <c r="E22" s="122" t="str">
        <f t="shared" ca="1" si="4"/>
        <v>〃</v>
      </c>
      <c r="F22" s="122" t="s">
        <v>164</v>
      </c>
      <c r="G22" s="122">
        <v>2</v>
      </c>
      <c r="H22" s="122"/>
      <c r="I22" s="122"/>
      <c r="J22" s="122">
        <v>4</v>
      </c>
      <c r="K22" s="129" t="s">
        <v>263</v>
      </c>
      <c r="L22" s="128">
        <v>261280090</v>
      </c>
      <c r="M22" s="122" t="s">
        <v>165</v>
      </c>
      <c r="N22" s="122" t="s">
        <v>274</v>
      </c>
      <c r="O22" s="115" t="str">
        <f t="shared" si="5"/>
        <v>南側全削除_x000D_
北側全削除</v>
      </c>
    </row>
    <row r="23" spans="1:15" ht="39.6">
      <c r="A23" s="216">
        <f t="shared" ca="1" si="0"/>
        <v>7</v>
      </c>
      <c r="B23" s="128" t="str">
        <f t="shared" ca="1" si="1"/>
        <v>261280090_x000D_
(第20-7-0715)</v>
      </c>
      <c r="C23" s="122" t="str">
        <f t="shared" ca="1" si="2"/>
        <v>新規</v>
      </c>
      <c r="D23" s="122" t="str">
        <f t="shared" ca="1" si="3"/>
        <v>〃</v>
      </c>
      <c r="E23" s="122" t="str">
        <f t="shared" ca="1" si="4"/>
        <v>福山市駅家町法成寺81番地6先交差点</v>
      </c>
      <c r="F23" s="122" t="s">
        <v>243</v>
      </c>
      <c r="G23" s="122">
        <v>1</v>
      </c>
      <c r="H23" s="122">
        <v>1.8</v>
      </c>
      <c r="I23" s="122"/>
      <c r="J23" s="122"/>
      <c r="K23" s="129" t="s">
        <v>277</v>
      </c>
      <c r="L23" s="128" t="s">
        <v>278</v>
      </c>
      <c r="M23" s="122" t="s">
        <v>165</v>
      </c>
      <c r="N23" s="122" t="s">
        <v>276</v>
      </c>
      <c r="O23" s="115" t="str">
        <f t="shared" si="5"/>
        <v>南側1.8m既存削除後北寄に移設(施工位置署担当者に確認)</v>
      </c>
    </row>
    <row r="24" spans="1:15" ht="26.4">
      <c r="A24" s="216">
        <f t="shared" ca="1" si="0"/>
        <v>7</v>
      </c>
      <c r="B24" s="128" t="str">
        <f t="shared" ca="1" si="1"/>
        <v>〃</v>
      </c>
      <c r="C24" s="122" t="str">
        <f t="shared" ca="1" si="2"/>
        <v>〃</v>
      </c>
      <c r="D24" s="122" t="str">
        <f t="shared" ca="1" si="3"/>
        <v>〃</v>
      </c>
      <c r="E24" s="122" t="str">
        <f t="shared" ca="1" si="4"/>
        <v>〃</v>
      </c>
      <c r="F24" s="122" t="s">
        <v>220</v>
      </c>
      <c r="G24" s="122">
        <v>1</v>
      </c>
      <c r="H24" s="122"/>
      <c r="I24" s="122"/>
      <c r="J24" s="122">
        <v>36</v>
      </c>
      <c r="K24" s="129" t="s">
        <v>271</v>
      </c>
      <c r="L24" s="128" t="s">
        <v>278</v>
      </c>
      <c r="M24" s="122" t="s">
        <v>165</v>
      </c>
      <c r="N24" s="122" t="s">
        <v>276</v>
      </c>
      <c r="O24" s="115" t="str">
        <f t="shared" si="5"/>
        <v>南側全削除</v>
      </c>
    </row>
    <row r="25" spans="1:15" ht="26.4">
      <c r="A25" s="216">
        <f t="shared" ca="1" si="0"/>
        <v>7</v>
      </c>
      <c r="B25" s="128" t="str">
        <f t="shared" ca="1" si="1"/>
        <v>〃</v>
      </c>
      <c r="C25" s="122" t="str">
        <f t="shared" ca="1" si="2"/>
        <v>〃</v>
      </c>
      <c r="D25" s="122" t="str">
        <f t="shared" ca="1" si="3"/>
        <v>〃</v>
      </c>
      <c r="E25" s="122" t="str">
        <f t="shared" ca="1" si="4"/>
        <v>〃</v>
      </c>
      <c r="F25" s="122" t="s">
        <v>164</v>
      </c>
      <c r="G25" s="122">
        <v>1</v>
      </c>
      <c r="H25" s="122"/>
      <c r="I25" s="122"/>
      <c r="J25" s="122">
        <v>5.4</v>
      </c>
      <c r="K25" s="129" t="s">
        <v>279</v>
      </c>
      <c r="L25" s="128" t="s">
        <v>278</v>
      </c>
      <c r="M25" s="122" t="s">
        <v>165</v>
      </c>
      <c r="N25" s="122" t="s">
        <v>276</v>
      </c>
      <c r="O25" s="115" t="str">
        <f t="shared" si="5"/>
        <v xml:space="preserve">南側全削除
</v>
      </c>
    </row>
    <row r="26" spans="1:15" ht="39.6">
      <c r="A26" s="216">
        <f t="shared" ca="1" si="0"/>
        <v>8</v>
      </c>
      <c r="B26" s="128" t="str">
        <f t="shared" ca="1" si="1"/>
        <v>261280099_x000D_
(第20-7-0753)</v>
      </c>
      <c r="C26" s="122" t="str">
        <f t="shared" ca="1" si="2"/>
        <v>新規</v>
      </c>
      <c r="D26" s="122" t="str">
        <f t="shared" ca="1" si="3"/>
        <v>県道</v>
      </c>
      <c r="E26" s="122" t="str">
        <f t="shared" ca="1" si="4"/>
        <v>福山市駅家町万能倉1,310番地1先交差点</v>
      </c>
      <c r="F26" s="122" t="s">
        <v>243</v>
      </c>
      <c r="G26" s="122">
        <v>1</v>
      </c>
      <c r="H26" s="122">
        <v>3</v>
      </c>
      <c r="I26" s="122"/>
      <c r="J26" s="122"/>
      <c r="K26" s="129" t="s">
        <v>281</v>
      </c>
      <c r="L26" s="128" t="s">
        <v>282</v>
      </c>
      <c r="M26" s="122" t="s">
        <v>251</v>
      </c>
      <c r="N26" s="122" t="s">
        <v>280</v>
      </c>
      <c r="O26" s="115" t="str">
        <f t="shared" si="5"/>
        <v>東側既存削除後西方に移設(移設場所署担当者に確認)</v>
      </c>
    </row>
    <row r="27" spans="1:15" ht="26.4">
      <c r="A27" s="216">
        <f t="shared" ca="1" si="0"/>
        <v>8</v>
      </c>
      <c r="B27" s="128" t="str">
        <f t="shared" ca="1" si="1"/>
        <v>〃</v>
      </c>
      <c r="C27" s="122" t="str">
        <f t="shared" ca="1" si="2"/>
        <v>〃</v>
      </c>
      <c r="D27" s="122" t="str">
        <f t="shared" ca="1" si="3"/>
        <v>〃</v>
      </c>
      <c r="E27" s="122" t="str">
        <f t="shared" ca="1" si="4"/>
        <v>〃</v>
      </c>
      <c r="F27" s="122" t="s">
        <v>220</v>
      </c>
      <c r="G27" s="122">
        <v>1</v>
      </c>
      <c r="H27" s="122"/>
      <c r="I27" s="122"/>
      <c r="J27" s="122">
        <v>5</v>
      </c>
      <c r="K27" s="129" t="s">
        <v>256</v>
      </c>
      <c r="L27" s="128" t="s">
        <v>282</v>
      </c>
      <c r="M27" s="122" t="s">
        <v>251</v>
      </c>
      <c r="N27" s="122" t="s">
        <v>280</v>
      </c>
      <c r="O27" s="115" t="str">
        <f t="shared" si="5"/>
        <v>全縞削除</v>
      </c>
    </row>
    <row r="28" spans="1:15" ht="26.4">
      <c r="A28" s="216">
        <f t="shared" ca="1" si="0"/>
        <v>8</v>
      </c>
      <c r="B28" s="128" t="str">
        <f t="shared" ca="1" si="1"/>
        <v>〃</v>
      </c>
      <c r="C28" s="122" t="str">
        <f t="shared" ca="1" si="2"/>
        <v>〃</v>
      </c>
      <c r="D28" s="122" t="str">
        <f t="shared" ca="1" si="3"/>
        <v>〃</v>
      </c>
      <c r="E28" s="122" t="str">
        <f t="shared" ca="1" si="4"/>
        <v>〃</v>
      </c>
      <c r="F28" s="122" t="s">
        <v>164</v>
      </c>
      <c r="G28" s="122">
        <v>1</v>
      </c>
      <c r="H28" s="122"/>
      <c r="I28" s="122"/>
      <c r="J28" s="122">
        <v>3</v>
      </c>
      <c r="K28" s="129" t="s">
        <v>283</v>
      </c>
      <c r="L28" s="128" t="s">
        <v>282</v>
      </c>
      <c r="M28" s="122" t="s">
        <v>251</v>
      </c>
      <c r="N28" s="122" t="s">
        <v>280</v>
      </c>
      <c r="O28" s="115" t="str">
        <f t="shared" si="5"/>
        <v>東側全削除</v>
      </c>
    </row>
    <row r="29" spans="1:15">
      <c r="A29" s="216">
        <f t="shared" ca="1" si="0"/>
        <v>8</v>
      </c>
      <c r="B29" s="128">
        <f t="shared" ca="1" si="1"/>
        <v>261280099</v>
      </c>
      <c r="C29" s="122" t="str">
        <f t="shared" ca="1" si="2"/>
        <v>新規</v>
      </c>
      <c r="D29" s="122" t="str">
        <f t="shared" ca="1" si="3"/>
        <v>市道</v>
      </c>
      <c r="E29" s="122" t="str">
        <f t="shared" ca="1" si="4"/>
        <v>〃</v>
      </c>
      <c r="F29" s="122" t="s">
        <v>284</v>
      </c>
      <c r="G29" s="122">
        <v>1</v>
      </c>
      <c r="H29" s="122"/>
      <c r="I29" s="122">
        <v>4</v>
      </c>
      <c r="J29" s="122"/>
      <c r="K29" s="129" t="s">
        <v>285</v>
      </c>
      <c r="L29" s="128">
        <v>261280099</v>
      </c>
      <c r="M29" s="122" t="s">
        <v>165</v>
      </c>
      <c r="N29" s="122" t="s">
        <v>280</v>
      </c>
      <c r="O29" s="115" t="str">
        <f t="shared" si="5"/>
        <v>中央線(白)4m延長</v>
      </c>
    </row>
    <row r="30" spans="1:15" ht="26.4">
      <c r="A30" s="216">
        <f t="shared" ca="1" si="0"/>
        <v>9</v>
      </c>
      <c r="B30" s="128">
        <f t="shared" ca="1" si="1"/>
        <v>261280090</v>
      </c>
      <c r="C30" s="122" t="str">
        <f t="shared" ca="1" si="2"/>
        <v>新規</v>
      </c>
      <c r="D30" s="122" t="str">
        <f t="shared" ca="1" si="3"/>
        <v>〃</v>
      </c>
      <c r="E30" s="122" t="str">
        <f t="shared" ca="1" si="4"/>
        <v>福山市駅家町万能倉1,436番地7先交差点</v>
      </c>
      <c r="F30" s="122" t="s">
        <v>284</v>
      </c>
      <c r="G30" s="122">
        <v>1</v>
      </c>
      <c r="H30" s="122"/>
      <c r="I30" s="122">
        <v>3</v>
      </c>
      <c r="J30" s="122"/>
      <c r="K30" s="129" t="s">
        <v>287</v>
      </c>
      <c r="L30" s="128">
        <v>261280090</v>
      </c>
      <c r="M30" s="122" t="s">
        <v>165</v>
      </c>
      <c r="N30" s="122" t="s">
        <v>286</v>
      </c>
      <c r="O30" s="115" t="str">
        <f t="shared" si="5"/>
        <v>中央線(黄)延長</v>
      </c>
    </row>
    <row r="31" spans="1:15" ht="26.4">
      <c r="A31" s="216">
        <f t="shared" ca="1" si="0"/>
        <v>9</v>
      </c>
      <c r="B31" s="128" t="str">
        <f t="shared" ca="1" si="1"/>
        <v>〃</v>
      </c>
      <c r="C31" s="122" t="str">
        <f t="shared" ca="1" si="2"/>
        <v>〃</v>
      </c>
      <c r="D31" s="122" t="str">
        <f t="shared" ca="1" si="3"/>
        <v>〃</v>
      </c>
      <c r="E31" s="122" t="str">
        <f t="shared" ca="1" si="4"/>
        <v>〃</v>
      </c>
      <c r="F31" s="122" t="s">
        <v>220</v>
      </c>
      <c r="G31" s="122">
        <v>1</v>
      </c>
      <c r="H31" s="122"/>
      <c r="I31" s="122"/>
      <c r="J31" s="122">
        <v>54</v>
      </c>
      <c r="K31" s="129" t="s">
        <v>256</v>
      </c>
      <c r="L31" s="128">
        <v>261280090</v>
      </c>
      <c r="M31" s="122" t="s">
        <v>165</v>
      </c>
      <c r="N31" s="122" t="s">
        <v>286</v>
      </c>
      <c r="O31" s="115" t="str">
        <f t="shared" si="5"/>
        <v>全縞削除</v>
      </c>
    </row>
    <row r="32" spans="1:15" ht="39.6">
      <c r="A32" s="216">
        <f t="shared" ca="1" si="0"/>
        <v>9</v>
      </c>
      <c r="B32" s="128" t="str">
        <f t="shared" ca="1" si="1"/>
        <v>〃</v>
      </c>
      <c r="C32" s="122" t="str">
        <f t="shared" ca="1" si="2"/>
        <v>〃</v>
      </c>
      <c r="D32" s="122" t="str">
        <f t="shared" ca="1" si="3"/>
        <v>〃</v>
      </c>
      <c r="E32" s="122" t="str">
        <f t="shared" ca="1" si="4"/>
        <v>〃</v>
      </c>
      <c r="F32" s="122" t="s">
        <v>253</v>
      </c>
      <c r="G32" s="122">
        <v>3</v>
      </c>
      <c r="H32" s="122"/>
      <c r="I32" s="122"/>
      <c r="J32" s="122">
        <v>19</v>
      </c>
      <c r="K32" s="129" t="s">
        <v>288</v>
      </c>
      <c r="L32" s="128">
        <v>261280090</v>
      </c>
      <c r="M32" s="122" t="s">
        <v>165</v>
      </c>
      <c r="N32" s="122" t="s">
        <v>286</v>
      </c>
      <c r="O32" s="115" t="str">
        <f t="shared" si="5"/>
        <v>東側(近)全削除_x000D_
東側(遠)全削除_x000D_
西側(近)全削除</v>
      </c>
    </row>
    <row r="33" spans="1:15" ht="26.4">
      <c r="A33" s="216">
        <f t="shared" ca="1" si="0"/>
        <v>9</v>
      </c>
      <c r="B33" s="128" t="str">
        <f t="shared" ca="1" si="1"/>
        <v>〃</v>
      </c>
      <c r="C33" s="122" t="str">
        <f t="shared" ca="1" si="2"/>
        <v>〃</v>
      </c>
      <c r="D33" s="122" t="str">
        <f t="shared" ca="1" si="3"/>
        <v>〃</v>
      </c>
      <c r="E33" s="122" t="str">
        <f t="shared" ca="1" si="4"/>
        <v>〃</v>
      </c>
      <c r="F33" s="122" t="s">
        <v>164</v>
      </c>
      <c r="G33" s="122">
        <v>2</v>
      </c>
      <c r="H33" s="122"/>
      <c r="I33" s="122"/>
      <c r="J33" s="122">
        <v>15.9</v>
      </c>
      <c r="K33" s="129" t="s">
        <v>289</v>
      </c>
      <c r="L33" s="128">
        <v>261280090</v>
      </c>
      <c r="M33" s="122" t="s">
        <v>165</v>
      </c>
      <c r="N33" s="122" t="s">
        <v>286</v>
      </c>
      <c r="O33" s="115" t="str">
        <f t="shared" si="5"/>
        <v>東側全削除_x000D_
西側全削除</v>
      </c>
    </row>
    <row r="34" spans="1:15" ht="26.4">
      <c r="A34" s="216">
        <f t="shared" ca="1" si="0"/>
        <v>10</v>
      </c>
      <c r="B34" s="128" t="str">
        <f t="shared" ca="1" si="1"/>
        <v>〃</v>
      </c>
      <c r="C34" s="122" t="str">
        <f t="shared" ca="1" si="2"/>
        <v>〃</v>
      </c>
      <c r="D34" s="122" t="str">
        <f t="shared" ca="1" si="3"/>
        <v>〃</v>
      </c>
      <c r="E34" s="122" t="str">
        <f t="shared" ca="1" si="4"/>
        <v>福山市駅家町万能倉1番地1先交差点</v>
      </c>
      <c r="F34" s="122" t="s">
        <v>220</v>
      </c>
      <c r="G34" s="122">
        <v>1</v>
      </c>
      <c r="H34" s="122"/>
      <c r="I34" s="122"/>
      <c r="J34" s="122">
        <v>54</v>
      </c>
      <c r="K34" s="129" t="s">
        <v>256</v>
      </c>
      <c r="L34" s="128">
        <v>261280090</v>
      </c>
      <c r="M34" s="122" t="s">
        <v>165</v>
      </c>
      <c r="N34" s="122" t="s">
        <v>290</v>
      </c>
      <c r="O34" s="115" t="str">
        <f t="shared" si="5"/>
        <v>全縞削除</v>
      </c>
    </row>
    <row r="35" spans="1:15" ht="52.8">
      <c r="A35" s="216">
        <f t="shared" ca="1" si="0"/>
        <v>10</v>
      </c>
      <c r="B35" s="128" t="str">
        <f t="shared" ca="1" si="1"/>
        <v>〃</v>
      </c>
      <c r="C35" s="122" t="str">
        <f t="shared" ca="1" si="2"/>
        <v>〃</v>
      </c>
      <c r="D35" s="122" t="str">
        <f t="shared" ca="1" si="3"/>
        <v>〃</v>
      </c>
      <c r="E35" s="122" t="str">
        <f t="shared" ca="1" si="4"/>
        <v>〃</v>
      </c>
      <c r="F35" s="122" t="s">
        <v>253</v>
      </c>
      <c r="G35" s="122">
        <v>4</v>
      </c>
      <c r="H35" s="122"/>
      <c r="I35" s="122"/>
      <c r="J35" s="122">
        <v>26</v>
      </c>
      <c r="K35" s="129" t="s">
        <v>291</v>
      </c>
      <c r="L35" s="128">
        <v>261280090</v>
      </c>
      <c r="M35" s="122" t="s">
        <v>165</v>
      </c>
      <c r="N35" s="122" t="s">
        <v>290</v>
      </c>
      <c r="O35" s="115" t="str">
        <f t="shared" si="5"/>
        <v>西側(遠)全削除_x000D_
西側(近)全削除_x000D_
東側(遠)全削除_x000D_
東側(近)全削除</v>
      </c>
    </row>
    <row r="36" spans="1:15" ht="26.4">
      <c r="A36" s="216">
        <f t="shared" ca="1" si="0"/>
        <v>10</v>
      </c>
      <c r="B36" s="128" t="str">
        <f t="shared" ca="1" si="1"/>
        <v>〃</v>
      </c>
      <c r="C36" s="122" t="str">
        <f t="shared" ca="1" si="2"/>
        <v>〃</v>
      </c>
      <c r="D36" s="122" t="str">
        <f t="shared" ca="1" si="3"/>
        <v>〃</v>
      </c>
      <c r="E36" s="122" t="str">
        <f t="shared" ca="1" si="4"/>
        <v>〃</v>
      </c>
      <c r="F36" s="122" t="s">
        <v>164</v>
      </c>
      <c r="G36" s="122">
        <v>2</v>
      </c>
      <c r="H36" s="122"/>
      <c r="I36" s="122"/>
      <c r="J36" s="122">
        <v>14.5</v>
      </c>
      <c r="K36" s="129" t="s">
        <v>268</v>
      </c>
      <c r="L36" s="128">
        <v>261280090</v>
      </c>
      <c r="M36" s="122" t="s">
        <v>165</v>
      </c>
      <c r="N36" s="122" t="s">
        <v>290</v>
      </c>
      <c r="O36" s="115" t="str">
        <f t="shared" si="5"/>
        <v>西側全削除_x000D_
東側全削除</v>
      </c>
    </row>
    <row r="37" spans="1:15" ht="39.6">
      <c r="A37" s="216">
        <f t="shared" ca="1" si="0"/>
        <v>11</v>
      </c>
      <c r="B37" s="128" t="str">
        <f t="shared" ca="1" si="1"/>
        <v>261280099_x000D_
(第20-7-0412)</v>
      </c>
      <c r="C37" s="122" t="str">
        <f t="shared" ca="1" si="2"/>
        <v>新規</v>
      </c>
      <c r="D37" s="122" t="str">
        <f t="shared" ca="1" si="3"/>
        <v>県道</v>
      </c>
      <c r="E37" s="122" t="str">
        <f t="shared" ca="1" si="4"/>
        <v>福山市加茂町粟根16番地3先交差点</v>
      </c>
      <c r="F37" s="122" t="s">
        <v>243</v>
      </c>
      <c r="G37" s="122">
        <v>1</v>
      </c>
      <c r="H37" s="122">
        <v>3</v>
      </c>
      <c r="I37" s="122"/>
      <c r="J37" s="122"/>
      <c r="K37" s="129" t="s">
        <v>293</v>
      </c>
      <c r="L37" s="128" t="s">
        <v>294</v>
      </c>
      <c r="M37" s="122" t="s">
        <v>251</v>
      </c>
      <c r="N37" s="122" t="s">
        <v>292</v>
      </c>
      <c r="O37" s="115" t="str">
        <f t="shared" si="5"/>
        <v>北側既存削除後南方に移設(施工場所署担当者に確認)</v>
      </c>
    </row>
    <row r="38" spans="1:15" ht="26.4">
      <c r="A38" s="216">
        <f t="shared" ca="1" si="0"/>
        <v>11</v>
      </c>
      <c r="B38" s="128" t="str">
        <f t="shared" ca="1" si="1"/>
        <v>〃</v>
      </c>
      <c r="C38" s="122" t="str">
        <f t="shared" ca="1" si="2"/>
        <v>〃</v>
      </c>
      <c r="D38" s="122" t="str">
        <f t="shared" ca="1" si="3"/>
        <v>〃</v>
      </c>
      <c r="E38" s="122" t="str">
        <f t="shared" ca="1" si="4"/>
        <v>〃</v>
      </c>
      <c r="F38" s="122" t="s">
        <v>220</v>
      </c>
      <c r="G38" s="122">
        <v>1</v>
      </c>
      <c r="H38" s="122"/>
      <c r="I38" s="122"/>
      <c r="J38" s="122">
        <v>50</v>
      </c>
      <c r="K38" s="129" t="s">
        <v>295</v>
      </c>
      <c r="L38" s="128" t="s">
        <v>294</v>
      </c>
      <c r="M38" s="122" t="s">
        <v>251</v>
      </c>
      <c r="N38" s="122" t="s">
        <v>292</v>
      </c>
      <c r="O38" s="115" t="str">
        <f t="shared" si="5"/>
        <v>北側全縞削除</v>
      </c>
    </row>
    <row r="39" spans="1:15" ht="26.4">
      <c r="A39" s="216">
        <f t="shared" ca="1" si="0"/>
        <v>11</v>
      </c>
      <c r="B39" s="128" t="str">
        <f t="shared" ca="1" si="1"/>
        <v>〃</v>
      </c>
      <c r="C39" s="122" t="str">
        <f t="shared" ca="1" si="2"/>
        <v>〃</v>
      </c>
      <c r="D39" s="122" t="str">
        <f t="shared" ca="1" si="3"/>
        <v>〃</v>
      </c>
      <c r="E39" s="122" t="str">
        <f t="shared" ca="1" si="4"/>
        <v>〃</v>
      </c>
      <c r="F39" s="122" t="s">
        <v>164</v>
      </c>
      <c r="G39" s="122">
        <v>1</v>
      </c>
      <c r="H39" s="122"/>
      <c r="I39" s="122"/>
      <c r="J39" s="122">
        <v>9</v>
      </c>
      <c r="K39" s="129" t="s">
        <v>296</v>
      </c>
      <c r="L39" s="128" t="s">
        <v>294</v>
      </c>
      <c r="M39" s="122" t="s">
        <v>251</v>
      </c>
      <c r="N39" s="122" t="s">
        <v>292</v>
      </c>
      <c r="O39" s="115" t="str">
        <f t="shared" si="5"/>
        <v>北側全削除</v>
      </c>
    </row>
    <row r="40" spans="1:15" ht="39.6">
      <c r="A40" s="216">
        <f t="shared" ca="1" si="0"/>
        <v>11</v>
      </c>
      <c r="B40" s="128">
        <f t="shared" ca="1" si="1"/>
        <v>261280099</v>
      </c>
      <c r="C40" s="122" t="str">
        <f t="shared" ca="1" si="2"/>
        <v>新規</v>
      </c>
      <c r="D40" s="122" t="str">
        <f t="shared" ca="1" si="3"/>
        <v>県道(加茂油木線)</v>
      </c>
      <c r="E40" s="122" t="str">
        <f t="shared" ca="1" si="4"/>
        <v>〃</v>
      </c>
      <c r="F40" s="122" t="s">
        <v>284</v>
      </c>
      <c r="G40" s="122">
        <v>1</v>
      </c>
      <c r="H40" s="122"/>
      <c r="I40" s="122">
        <v>10</v>
      </c>
      <c r="J40" s="122"/>
      <c r="K40" s="129" t="s">
        <v>298</v>
      </c>
      <c r="L40" s="128">
        <v>261280099</v>
      </c>
      <c r="M40" s="122" t="s">
        <v>297</v>
      </c>
      <c r="N40" s="122" t="s">
        <v>292</v>
      </c>
      <c r="O40" s="115" t="str">
        <f t="shared" si="5"/>
        <v>中央線(黄)10m延長</v>
      </c>
    </row>
    <row r="41" spans="1:15" ht="26.4">
      <c r="A41" s="216">
        <f t="shared" ca="1" si="0"/>
        <v>12</v>
      </c>
      <c r="B41" s="128">
        <f t="shared" ca="1" si="1"/>
        <v>261280090</v>
      </c>
      <c r="C41" s="122" t="str">
        <f t="shared" ca="1" si="2"/>
        <v>新規</v>
      </c>
      <c r="D41" s="122" t="str">
        <f t="shared" ca="1" si="3"/>
        <v>市道</v>
      </c>
      <c r="E41" s="122" t="str">
        <f t="shared" ca="1" si="4"/>
        <v>福山市加茂町下加茂17番地先交差点</v>
      </c>
      <c r="F41" s="122" t="s">
        <v>220</v>
      </c>
      <c r="G41" s="122">
        <v>1</v>
      </c>
      <c r="H41" s="122"/>
      <c r="I41" s="122"/>
      <c r="J41" s="122">
        <v>7</v>
      </c>
      <c r="K41" s="129" t="s">
        <v>256</v>
      </c>
      <c r="L41" s="128">
        <v>261280090</v>
      </c>
      <c r="M41" s="122" t="s">
        <v>165</v>
      </c>
      <c r="N41" s="122" t="s">
        <v>299</v>
      </c>
      <c r="O41" s="115" t="str">
        <f t="shared" si="5"/>
        <v>全縞削除</v>
      </c>
    </row>
    <row r="42" spans="1:15" ht="52.8">
      <c r="A42" s="216">
        <f t="shared" ca="1" si="0"/>
        <v>12</v>
      </c>
      <c r="B42" s="128" t="str">
        <f t="shared" ca="1" si="1"/>
        <v>〃</v>
      </c>
      <c r="C42" s="122" t="str">
        <f t="shared" ca="1" si="2"/>
        <v>〃</v>
      </c>
      <c r="D42" s="122" t="str">
        <f t="shared" ca="1" si="3"/>
        <v>〃</v>
      </c>
      <c r="E42" s="122" t="str">
        <f t="shared" ca="1" si="4"/>
        <v>〃</v>
      </c>
      <c r="F42" s="122" t="s">
        <v>253</v>
      </c>
      <c r="G42" s="122">
        <v>4</v>
      </c>
      <c r="H42" s="122"/>
      <c r="I42" s="122"/>
      <c r="J42" s="122">
        <v>24</v>
      </c>
      <c r="K42" s="129" t="s">
        <v>300</v>
      </c>
      <c r="L42" s="128">
        <v>261280090</v>
      </c>
      <c r="M42" s="122" t="s">
        <v>165</v>
      </c>
      <c r="N42" s="122" t="s">
        <v>299</v>
      </c>
      <c r="O42" s="115" t="str">
        <f t="shared" si="5"/>
        <v>南側(近)全削除_x000D_
南側(遠)全削除_x000D_
北側(近)全削除_x000D_
北側(遠)全削除</v>
      </c>
    </row>
    <row r="43" spans="1:15" ht="26.4">
      <c r="A43" s="216">
        <f t="shared" ca="1" si="0"/>
        <v>12</v>
      </c>
      <c r="B43" s="128" t="str">
        <f t="shared" ca="1" si="1"/>
        <v>〃</v>
      </c>
      <c r="C43" s="122" t="str">
        <f t="shared" ca="1" si="2"/>
        <v>〃</v>
      </c>
      <c r="D43" s="122" t="str">
        <f t="shared" ca="1" si="3"/>
        <v>〃</v>
      </c>
      <c r="E43" s="122" t="str">
        <f t="shared" ca="1" si="4"/>
        <v>〃</v>
      </c>
      <c r="F43" s="122" t="s">
        <v>164</v>
      </c>
      <c r="G43" s="122">
        <v>2</v>
      </c>
      <c r="H43" s="122"/>
      <c r="I43" s="122"/>
      <c r="J43" s="122">
        <v>5</v>
      </c>
      <c r="K43" s="129" t="s">
        <v>263</v>
      </c>
      <c r="L43" s="128">
        <v>261280090</v>
      </c>
      <c r="M43" s="122" t="s">
        <v>165</v>
      </c>
      <c r="N43" s="122" t="s">
        <v>299</v>
      </c>
      <c r="O43" s="115" t="str">
        <f t="shared" si="5"/>
        <v>南側全削除_x000D_
北側全削除</v>
      </c>
    </row>
    <row r="44" spans="1:15" ht="26.4">
      <c r="A44" s="216">
        <f t="shared" ca="1" si="0"/>
        <v>13</v>
      </c>
      <c r="B44" s="128" t="str">
        <f t="shared" ca="1" si="1"/>
        <v>261280099_x000D_
(第20-7-1224)</v>
      </c>
      <c r="C44" s="122" t="str">
        <f t="shared" ca="1" si="2"/>
        <v>新規</v>
      </c>
      <c r="D44" s="122" t="str">
        <f t="shared" ca="1" si="3"/>
        <v>県道</v>
      </c>
      <c r="E44" s="122" t="str">
        <f t="shared" ca="1" si="4"/>
        <v>福山市加茂町中野2丁目1番地先交差点</v>
      </c>
      <c r="F44" s="122" t="s">
        <v>243</v>
      </c>
      <c r="G44" s="122">
        <v>1</v>
      </c>
      <c r="H44" s="122">
        <v>3</v>
      </c>
      <c r="I44" s="122"/>
      <c r="J44" s="122"/>
      <c r="K44" s="129" t="s">
        <v>302</v>
      </c>
      <c r="L44" s="128" t="s">
        <v>303</v>
      </c>
      <c r="M44" s="122" t="s">
        <v>251</v>
      </c>
      <c r="N44" s="122" t="s">
        <v>301</v>
      </c>
      <c r="O44" s="115" t="str">
        <f t="shared" si="5"/>
        <v>北側3.0m</v>
      </c>
    </row>
    <row r="45" spans="1:15" ht="26.4">
      <c r="A45" s="216">
        <f t="shared" ca="1" si="0"/>
        <v>13</v>
      </c>
      <c r="B45" s="128" t="str">
        <f t="shared" ca="1" si="1"/>
        <v>〃</v>
      </c>
      <c r="C45" s="122" t="str">
        <f t="shared" ca="1" si="2"/>
        <v>〃</v>
      </c>
      <c r="D45" s="122" t="str">
        <f t="shared" ca="1" si="3"/>
        <v>〃</v>
      </c>
      <c r="E45" s="122" t="str">
        <f t="shared" ca="1" si="4"/>
        <v>〃</v>
      </c>
      <c r="F45" s="122" t="s">
        <v>220</v>
      </c>
      <c r="G45" s="122">
        <v>1</v>
      </c>
      <c r="H45" s="122"/>
      <c r="I45" s="122"/>
      <c r="J45" s="122">
        <v>72</v>
      </c>
      <c r="K45" s="129" t="s">
        <v>295</v>
      </c>
      <c r="L45" s="128" t="s">
        <v>303</v>
      </c>
      <c r="M45" s="122" t="s">
        <v>251</v>
      </c>
      <c r="N45" s="122" t="s">
        <v>301</v>
      </c>
      <c r="O45" s="115" t="str">
        <f t="shared" si="5"/>
        <v>北側全縞削除</v>
      </c>
    </row>
    <row r="46" spans="1:15" ht="39.6">
      <c r="A46" s="216">
        <f t="shared" ca="1" si="0"/>
        <v>13</v>
      </c>
      <c r="B46" s="128">
        <f t="shared" ca="1" si="1"/>
        <v>261280099</v>
      </c>
      <c r="C46" s="122" t="str">
        <f t="shared" ca="1" si="2"/>
        <v>新規</v>
      </c>
      <c r="D46" s="122" t="str">
        <f t="shared" ca="1" si="3"/>
        <v>県道(加茂油木線)</v>
      </c>
      <c r="E46" s="122" t="str">
        <f t="shared" ca="1" si="4"/>
        <v>〃</v>
      </c>
      <c r="F46" s="122" t="s">
        <v>284</v>
      </c>
      <c r="G46" s="122">
        <v>1</v>
      </c>
      <c r="H46" s="122"/>
      <c r="I46" s="122">
        <v>11</v>
      </c>
      <c r="J46" s="122"/>
      <c r="K46" s="129" t="s">
        <v>304</v>
      </c>
      <c r="L46" s="128">
        <v>261280099</v>
      </c>
      <c r="M46" s="122" t="s">
        <v>297</v>
      </c>
      <c r="N46" s="122" t="s">
        <v>301</v>
      </c>
      <c r="O46" s="115" t="str">
        <f t="shared" si="5"/>
        <v>中央線(白)11m延長</v>
      </c>
    </row>
    <row r="47" spans="1:15" ht="26.4">
      <c r="A47" s="216">
        <f t="shared" ca="1" si="0"/>
        <v>14</v>
      </c>
      <c r="B47" s="128" t="str">
        <f t="shared" ca="1" si="1"/>
        <v>261280099_x000D_
(第20-7-2018)</v>
      </c>
      <c r="C47" s="122" t="str">
        <f t="shared" ca="1" si="2"/>
        <v>新規</v>
      </c>
      <c r="D47" s="122" t="str">
        <f t="shared" ca="1" si="3"/>
        <v>市道</v>
      </c>
      <c r="E47" s="122" t="str">
        <f t="shared" ca="1" si="4"/>
        <v>福山市神辺町字湯野254番地2先交差点</v>
      </c>
      <c r="F47" s="122" t="s">
        <v>220</v>
      </c>
      <c r="G47" s="122">
        <v>1</v>
      </c>
      <c r="H47" s="122"/>
      <c r="I47" s="122"/>
      <c r="J47" s="122">
        <v>4</v>
      </c>
      <c r="K47" s="129" t="s">
        <v>256</v>
      </c>
      <c r="L47" s="128" t="s">
        <v>306</v>
      </c>
      <c r="M47" s="122" t="s">
        <v>165</v>
      </c>
      <c r="N47" s="122" t="s">
        <v>305</v>
      </c>
      <c r="O47" s="115" t="str">
        <f t="shared" si="5"/>
        <v>全縞削除</v>
      </c>
    </row>
    <row r="48" spans="1:15" ht="39.6">
      <c r="A48" s="216">
        <f t="shared" ca="1" si="0"/>
        <v>14</v>
      </c>
      <c r="B48" s="128" t="str">
        <f t="shared" ca="1" si="1"/>
        <v>〃</v>
      </c>
      <c r="C48" s="122" t="str">
        <f t="shared" ca="1" si="2"/>
        <v>〃</v>
      </c>
      <c r="D48" s="122" t="str">
        <f t="shared" ca="1" si="3"/>
        <v>〃</v>
      </c>
      <c r="E48" s="122" t="str">
        <f t="shared" ca="1" si="4"/>
        <v>〃</v>
      </c>
      <c r="F48" s="122" t="s">
        <v>253</v>
      </c>
      <c r="G48" s="122">
        <v>1</v>
      </c>
      <c r="H48" s="122"/>
      <c r="I48" s="122"/>
      <c r="J48" s="122">
        <v>2</v>
      </c>
      <c r="K48" s="129" t="s">
        <v>307</v>
      </c>
      <c r="L48" s="128" t="s">
        <v>306</v>
      </c>
      <c r="M48" s="122" t="s">
        <v>165</v>
      </c>
      <c r="N48" s="122" t="s">
        <v>305</v>
      </c>
      <c r="O48" s="115" t="str">
        <f t="shared" si="5"/>
        <v>東側(遠)全削除</v>
      </c>
    </row>
    <row r="49" spans="1:15" ht="27" thickBot="1">
      <c r="A49" s="216">
        <f t="shared" ca="1" si="0"/>
        <v>14</v>
      </c>
      <c r="B49" s="182" t="str">
        <f ca="1">IF(OFFSET(L49,-1,)=L49,"〃",L49)</f>
        <v>〃</v>
      </c>
      <c r="C49" s="181" t="str">
        <f ca="1">IF(B49="〃","〃","新規")</f>
        <v>〃</v>
      </c>
      <c r="D49" s="181" t="str">
        <f ca="1">IF(OFFSET(M49,-1,)=M49,"〃",M49)</f>
        <v>〃</v>
      </c>
      <c r="E49" s="181" t="str">
        <f ca="1">IF(OFFSET(N49,-1,)=N49,"〃",N49)</f>
        <v>〃</v>
      </c>
      <c r="F49" s="181" t="s">
        <v>164</v>
      </c>
      <c r="G49" s="181">
        <v>1</v>
      </c>
      <c r="H49" s="181"/>
      <c r="I49" s="181"/>
      <c r="J49" s="181">
        <v>2</v>
      </c>
      <c r="K49" s="183" t="s">
        <v>308</v>
      </c>
      <c r="L49" s="128" t="s">
        <v>306</v>
      </c>
      <c r="M49" s="122" t="s">
        <v>165</v>
      </c>
      <c r="N49" s="122" t="s">
        <v>305</v>
      </c>
      <c r="O49" s="115" t="str">
        <f>ASC(K49)</f>
        <v>全削除</v>
      </c>
    </row>
    <row r="50" spans="1:15" ht="17.25" customHeight="1">
      <c r="B50" s="295" t="str">
        <f>警察署名</f>
        <v>福山北</v>
      </c>
      <c r="C50" s="296"/>
      <c r="D50" s="296"/>
      <c r="E50" s="299" t="s">
        <v>73</v>
      </c>
      <c r="F50" s="149">
        <v>14</v>
      </c>
      <c r="G50" s="150"/>
      <c r="H50" s="151">
        <f>IF(ISERROR(FIND("図示", H3)), IF(ISERROR(FIND("削除", H3)), SUMPRODUCT((ISNUMBER(FIND("横断歩道　実線",$F5:$F49)))*(H5:H49&lt;&gt;""), $G5:$G49), 0), SUMIF(H5:H49,"&gt;0",$G5:$G49))</f>
        <v>0</v>
      </c>
      <c r="I50" s="151">
        <f>IF(ISERROR(FIND("図示", I3)), IF(ISERROR(FIND("削除", I3)), SUMPRODUCT((ISNUMBER(FIND("横断歩道　実線",$F5:$F49)))*(I5:I49&lt;&gt;""), $G5:$G49), 0), SUMIF(I5:I49,"&gt;0",$G5:$G49))</f>
        <v>0</v>
      </c>
      <c r="J50" s="151">
        <f>IF(ISERROR(FIND("図示", J3)), IF(ISERROR(FIND("削除", J3)), SUMPRODUCT((ISNUMBER(FIND("横断歩道　実線",$F5:$F49)))*(J5:J49&lt;&gt;""), $G5:$G49), 0), SUMIF(J5:J49,"&gt;0",$G5:$G49))</f>
        <v>0</v>
      </c>
      <c r="K50" s="131"/>
    </row>
    <row r="51" spans="1:15" ht="18" customHeight="1" thickBot="1">
      <c r="B51" s="297"/>
      <c r="C51" s="298"/>
      <c r="D51" s="298"/>
      <c r="E51" s="300"/>
      <c r="F51" s="152"/>
      <c r="G51" s="153"/>
      <c r="H51" s="154">
        <f>SUM(H5:H49)</f>
        <v>10.8</v>
      </c>
      <c r="I51" s="154">
        <f>SUM(I5:I49)</f>
        <v>28</v>
      </c>
      <c r="J51" s="154">
        <f>SUM(J5:J49)</f>
        <v>775.8</v>
      </c>
      <c r="K51" s="132"/>
    </row>
  </sheetData>
  <mergeCells count="14">
    <mergeCell ref="G3:G4"/>
    <mergeCell ref="K3:K4"/>
    <mergeCell ref="B50:D51"/>
    <mergeCell ref="E50:E51"/>
    <mergeCell ref="L1:N1"/>
    <mergeCell ref="B2:B4"/>
    <mergeCell ref="C2:C4"/>
    <mergeCell ref="D2:D4"/>
    <mergeCell ref="E2:E4"/>
    <mergeCell ref="H2:K2"/>
    <mergeCell ref="L2:L4"/>
    <mergeCell ref="M2:M4"/>
    <mergeCell ref="N2:N4"/>
    <mergeCell ref="F3:F4"/>
  </mergeCells>
  <phoneticPr fontId="2"/>
  <conditionalFormatting sqref="A5:A49">
    <cfRule type="expression" dxfId="6" priority="1">
      <formula>(A5=OFFSET(A5,-1,0))</formula>
    </cfRule>
  </conditionalFormatting>
  <pageMargins left="0.75" right="0.75" top="1" bottom="1" header="0.51200000000000001" footer="0.51200000000000001"/>
  <pageSetup paperSize="9" scale="64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3"/>
  <sheetViews>
    <sheetView showZeros="0" view="pageBreakPreview" topLeftCell="A24" zoomScaleNormal="100" workbookViewId="0">
      <selection activeCell="G10" sqref="G10"/>
    </sheetView>
  </sheetViews>
  <sheetFormatPr defaultColWidth="9" defaultRowHeight="13.2"/>
  <cols>
    <col min="1" max="1" width="9" style="115"/>
    <col min="2" max="2" width="22.33203125" style="115" customWidth="1"/>
    <col min="3" max="3" width="9" style="115"/>
    <col min="4" max="4" width="25.6640625" style="116" customWidth="1"/>
    <col min="5" max="5" width="13.44140625" style="115" customWidth="1"/>
    <col min="6" max="6" width="3.44140625" style="115" bestFit="1" customWidth="1"/>
    <col min="7" max="11" width="10.6640625" style="115" customWidth="1"/>
    <col min="12" max="12" width="22.44140625" style="116" customWidth="1"/>
    <col min="13" max="14" width="37.33203125" style="115" customWidth="1"/>
    <col min="15" max="15" width="100.6640625" style="116" customWidth="1"/>
    <col min="16" max="16384" width="9" style="115"/>
  </cols>
  <sheetData>
    <row r="1" spans="1:16" ht="19.8" thickBot="1">
      <c r="B1" s="114" t="s">
        <v>74</v>
      </c>
      <c r="C1" s="115" t="str">
        <f>"("&amp;表紙等_署用!H1&amp;")"</f>
        <v>(№ 8-32)</v>
      </c>
      <c r="L1" s="117" t="s">
        <v>99</v>
      </c>
      <c r="M1" s="301" t="s">
        <v>141</v>
      </c>
      <c r="N1" s="301"/>
      <c r="O1" s="301"/>
    </row>
    <row r="2" spans="1:16">
      <c r="B2" s="318" t="s">
        <v>75</v>
      </c>
      <c r="C2" s="308" t="s">
        <v>67</v>
      </c>
      <c r="D2" s="311" t="s">
        <v>68</v>
      </c>
      <c r="E2" s="120" t="s">
        <v>69</v>
      </c>
      <c r="F2" s="121"/>
      <c r="G2" s="308" t="s">
        <v>39</v>
      </c>
      <c r="H2" s="308"/>
      <c r="I2" s="308"/>
      <c r="J2" s="308"/>
      <c r="K2" s="308"/>
      <c r="L2" s="314"/>
      <c r="M2" s="318" t="s">
        <v>75</v>
      </c>
      <c r="N2" s="308" t="s">
        <v>67</v>
      </c>
      <c r="O2" s="311" t="s">
        <v>68</v>
      </c>
    </row>
    <row r="3" spans="1:16" ht="39.6">
      <c r="B3" s="319"/>
      <c r="C3" s="309"/>
      <c r="D3" s="312"/>
      <c r="E3" s="312" t="s">
        <v>70</v>
      </c>
      <c r="F3" s="291" t="s">
        <v>71</v>
      </c>
      <c r="G3" s="123" t="s">
        <v>156</v>
      </c>
      <c r="H3" s="124" t="s">
        <v>159</v>
      </c>
      <c r="I3" s="124" t="s">
        <v>160</v>
      </c>
      <c r="J3" s="124" t="s">
        <v>162</v>
      </c>
      <c r="K3" s="123" t="s">
        <v>163</v>
      </c>
      <c r="L3" s="293" t="s">
        <v>72</v>
      </c>
      <c r="M3" s="319"/>
      <c r="N3" s="309"/>
      <c r="O3" s="312"/>
    </row>
    <row r="4" spans="1:16" ht="13.8" thickBot="1">
      <c r="B4" s="320"/>
      <c r="C4" s="310"/>
      <c r="D4" s="313"/>
      <c r="E4" s="313"/>
      <c r="F4" s="292"/>
      <c r="G4" s="125" t="s">
        <v>158</v>
      </c>
      <c r="H4" s="126" t="s">
        <v>158</v>
      </c>
      <c r="I4" s="126" t="s">
        <v>158</v>
      </c>
      <c r="J4" s="126" t="s">
        <v>158</v>
      </c>
      <c r="K4" s="125" t="s">
        <v>158</v>
      </c>
      <c r="L4" s="294"/>
      <c r="M4" s="320"/>
      <c r="N4" s="310"/>
      <c r="O4" s="313"/>
    </row>
    <row r="5" spans="1:16" ht="26.4">
      <c r="A5" s="216">
        <v>1</v>
      </c>
      <c r="B5" s="118" t="str">
        <f>M5</f>
        <v>第12-7-0785</v>
      </c>
      <c r="C5" s="119" t="str">
        <f>N5</f>
        <v>市道</v>
      </c>
      <c r="D5" s="119" t="str">
        <f>O5</f>
        <v>福山市芦田町下有地1,036番地1先交差点</v>
      </c>
      <c r="E5" s="119" t="s">
        <v>310</v>
      </c>
      <c r="F5" s="119">
        <v>1</v>
      </c>
      <c r="G5" s="119"/>
      <c r="H5" s="119"/>
      <c r="I5" s="119"/>
      <c r="J5" s="119">
        <v>13</v>
      </c>
      <c r="K5" s="119"/>
      <c r="L5" s="127" t="s">
        <v>311</v>
      </c>
      <c r="M5" s="118" t="s">
        <v>309</v>
      </c>
      <c r="N5" s="119" t="s">
        <v>165</v>
      </c>
      <c r="O5" s="119" t="s">
        <v>255</v>
      </c>
      <c r="P5" s="115" t="str">
        <f>ASC(L5)</f>
        <v>縮小施工</v>
      </c>
    </row>
    <row r="6" spans="1:16" ht="26.4">
      <c r="A6" s="216">
        <f ca="1">IF(D5="","",IF(D6="〃",A5,A5+1))</f>
        <v>1</v>
      </c>
      <c r="B6" s="128" t="str">
        <f t="shared" ref="B6:D39" ca="1" si="0">IF(OFFSET(M6,-1,)=M6,"〃",M6)</f>
        <v>〃</v>
      </c>
      <c r="C6" s="122" t="str">
        <f t="shared" ca="1" si="0"/>
        <v>〃</v>
      </c>
      <c r="D6" s="122" t="str">
        <f t="shared" ca="1" si="0"/>
        <v>〃</v>
      </c>
      <c r="E6" s="122" t="s">
        <v>243</v>
      </c>
      <c r="F6" s="122">
        <v>1</v>
      </c>
      <c r="G6" s="122"/>
      <c r="H6" s="122">
        <v>7</v>
      </c>
      <c r="I6" s="122"/>
      <c r="J6" s="122"/>
      <c r="K6" s="122"/>
      <c r="L6" s="129" t="s">
        <v>312</v>
      </c>
      <c r="M6" s="128" t="s">
        <v>309</v>
      </c>
      <c r="N6" s="122" t="s">
        <v>165</v>
      </c>
      <c r="O6" s="122" t="s">
        <v>255</v>
      </c>
      <c r="P6" s="115" t="str">
        <f>ASC(L6)</f>
        <v>7.0m</v>
      </c>
    </row>
    <row r="7" spans="1:16" ht="39.6">
      <c r="A7" s="216">
        <f t="shared" ref="A7:A39" ca="1" si="1">IF(D6="","",IF(D7="〃",A6,A6+1))</f>
        <v>2</v>
      </c>
      <c r="B7" s="128" t="str">
        <f t="shared" ref="B7:B38" ca="1" si="2">IF(OFFSET(M7,-1,)=M7,"〃",M7)</f>
        <v>第20-7-0356</v>
      </c>
      <c r="C7" s="122" t="str">
        <f t="shared" ref="C7:C38" ca="1" si="3">IF(OFFSET(N7,-1,)=N7,"〃",N7)</f>
        <v>県道</v>
      </c>
      <c r="D7" s="122" t="str">
        <f t="shared" ref="D7:D38" ca="1" si="4">IF(OFFSET(O7,-1,)=O7,"〃",O7)</f>
        <v>福山市芦田町下有地1,076番地2先（芦田中学校入口交差点）</v>
      </c>
      <c r="E7" s="122" t="s">
        <v>237</v>
      </c>
      <c r="F7" s="122">
        <v>1</v>
      </c>
      <c r="G7" s="122">
        <v>18</v>
      </c>
      <c r="H7" s="122"/>
      <c r="I7" s="122"/>
      <c r="J7" s="122"/>
      <c r="K7" s="122"/>
      <c r="L7" s="129" t="s">
        <v>315</v>
      </c>
      <c r="M7" s="128" t="s">
        <v>313</v>
      </c>
      <c r="N7" s="122" t="s">
        <v>251</v>
      </c>
      <c r="O7" s="122" t="s">
        <v>314</v>
      </c>
      <c r="P7" s="115" t="str">
        <f t="shared" ref="P7:P38" si="5">ASC(L7)</f>
        <v>3m6縞(各縞両側0.5mずつ削除し3m幅にする)</v>
      </c>
    </row>
    <row r="8" spans="1:16" ht="26.4">
      <c r="A8" s="216">
        <f t="shared" ca="1" si="1"/>
        <v>2</v>
      </c>
      <c r="B8" s="128" t="str">
        <f t="shared" ca="1" si="2"/>
        <v>〃</v>
      </c>
      <c r="C8" s="122" t="str">
        <f t="shared" ca="1" si="3"/>
        <v>〃</v>
      </c>
      <c r="D8" s="122" t="str">
        <f t="shared" ca="1" si="4"/>
        <v>〃</v>
      </c>
      <c r="E8" s="122" t="s">
        <v>243</v>
      </c>
      <c r="F8" s="122">
        <v>2</v>
      </c>
      <c r="G8" s="122">
        <v>6</v>
      </c>
      <c r="H8" s="122"/>
      <c r="I8" s="122"/>
      <c r="J8" s="122"/>
      <c r="K8" s="122"/>
      <c r="L8" s="129" t="s">
        <v>316</v>
      </c>
      <c r="M8" s="128" t="s">
        <v>313</v>
      </c>
      <c r="N8" s="122" t="s">
        <v>251</v>
      </c>
      <c r="O8" s="122" t="s">
        <v>314</v>
      </c>
      <c r="P8" s="115" t="str">
        <f t="shared" si="5"/>
        <v>北東側3m_x000D_
南西側3m</v>
      </c>
    </row>
    <row r="9" spans="1:16" ht="26.4">
      <c r="A9" s="216">
        <f t="shared" ca="1" si="1"/>
        <v>2</v>
      </c>
      <c r="B9" s="128" t="str">
        <f t="shared" ca="1" si="2"/>
        <v>〃</v>
      </c>
      <c r="C9" s="122" t="str">
        <f t="shared" ca="1" si="3"/>
        <v>〃</v>
      </c>
      <c r="D9" s="122" t="str">
        <f t="shared" ca="1" si="4"/>
        <v>〃</v>
      </c>
      <c r="E9" s="122" t="s">
        <v>220</v>
      </c>
      <c r="F9" s="122">
        <v>1</v>
      </c>
      <c r="G9" s="122"/>
      <c r="H9" s="122"/>
      <c r="I9" s="122"/>
      <c r="J9" s="122"/>
      <c r="K9" s="122">
        <v>10</v>
      </c>
      <c r="L9" s="129" t="s">
        <v>317</v>
      </c>
      <c r="M9" s="128" t="s">
        <v>313</v>
      </c>
      <c r="N9" s="122" t="s">
        <v>251</v>
      </c>
      <c r="O9" s="122" t="s">
        <v>314</v>
      </c>
      <c r="P9" s="115" t="str">
        <f t="shared" si="5"/>
        <v>各縞両側0.5mずつ削除</v>
      </c>
    </row>
    <row r="10" spans="1:16" ht="26.4">
      <c r="A10" s="216">
        <f t="shared" ca="1" si="1"/>
        <v>3</v>
      </c>
      <c r="B10" s="128" t="str">
        <f t="shared" ca="1" si="2"/>
        <v>第20-7-0674</v>
      </c>
      <c r="C10" s="122" t="str">
        <f t="shared" ca="1" si="3"/>
        <v>〃</v>
      </c>
      <c r="D10" s="122" t="str">
        <f t="shared" ca="1" si="4"/>
        <v>福山市芦田町下有地1,099番地13先交差点</v>
      </c>
      <c r="E10" s="122" t="s">
        <v>237</v>
      </c>
      <c r="F10" s="122">
        <v>1</v>
      </c>
      <c r="G10" s="122">
        <v>18</v>
      </c>
      <c r="H10" s="122"/>
      <c r="I10" s="122"/>
      <c r="J10" s="122"/>
      <c r="K10" s="122"/>
      <c r="L10" s="129" t="s">
        <v>320</v>
      </c>
      <c r="M10" s="128" t="s">
        <v>318</v>
      </c>
      <c r="N10" s="122" t="s">
        <v>251</v>
      </c>
      <c r="O10" s="122" t="s">
        <v>319</v>
      </c>
      <c r="P10" s="115" t="str">
        <f t="shared" si="5"/>
        <v>3m6縞(各縞南側1m削除し3m幅にする)</v>
      </c>
    </row>
    <row r="11" spans="1:16" ht="26.4">
      <c r="A11" s="216">
        <f t="shared" ca="1" si="1"/>
        <v>3</v>
      </c>
      <c r="B11" s="128" t="str">
        <f t="shared" ca="1" si="2"/>
        <v>〃</v>
      </c>
      <c r="C11" s="122" t="str">
        <f t="shared" ca="1" si="3"/>
        <v>〃</v>
      </c>
      <c r="D11" s="122" t="str">
        <f t="shared" ca="1" si="4"/>
        <v>〃</v>
      </c>
      <c r="E11" s="122" t="s">
        <v>241</v>
      </c>
      <c r="F11" s="122">
        <v>2</v>
      </c>
      <c r="G11" s="122"/>
      <c r="H11" s="122"/>
      <c r="I11" s="122"/>
      <c r="J11" s="122">
        <v>18</v>
      </c>
      <c r="K11" s="122"/>
      <c r="L11" s="129" t="s">
        <v>321</v>
      </c>
      <c r="M11" s="128" t="s">
        <v>318</v>
      </c>
      <c r="N11" s="122" t="s">
        <v>251</v>
      </c>
      <c r="O11" s="122" t="s">
        <v>319</v>
      </c>
      <c r="P11" s="115" t="str">
        <f t="shared" si="5"/>
        <v>南側(遠)_x000D_
南側(近)</v>
      </c>
    </row>
    <row r="12" spans="1:16" ht="26.4">
      <c r="A12" s="216">
        <f t="shared" ca="1" si="1"/>
        <v>3</v>
      </c>
      <c r="B12" s="128" t="str">
        <f t="shared" ca="1" si="2"/>
        <v>〃</v>
      </c>
      <c r="C12" s="122" t="str">
        <f t="shared" ca="1" si="3"/>
        <v>〃</v>
      </c>
      <c r="D12" s="122" t="str">
        <f t="shared" ca="1" si="4"/>
        <v>〃</v>
      </c>
      <c r="E12" s="122" t="s">
        <v>243</v>
      </c>
      <c r="F12" s="122">
        <v>2</v>
      </c>
      <c r="G12" s="122">
        <v>5.1999999999999993</v>
      </c>
      <c r="H12" s="122"/>
      <c r="I12" s="122"/>
      <c r="J12" s="122"/>
      <c r="K12" s="122"/>
      <c r="L12" s="129" t="s">
        <v>322</v>
      </c>
      <c r="M12" s="128" t="s">
        <v>318</v>
      </c>
      <c r="N12" s="122" t="s">
        <v>251</v>
      </c>
      <c r="O12" s="122" t="s">
        <v>319</v>
      </c>
      <c r="P12" s="115" t="str">
        <f t="shared" si="5"/>
        <v>南側2.4m_x000D_
北側2.8m</v>
      </c>
    </row>
    <row r="13" spans="1:16" ht="26.4">
      <c r="A13" s="216">
        <f t="shared" ca="1" si="1"/>
        <v>3</v>
      </c>
      <c r="B13" s="128" t="str">
        <f t="shared" ca="1" si="2"/>
        <v>〃</v>
      </c>
      <c r="C13" s="122" t="str">
        <f t="shared" ca="1" si="3"/>
        <v>〃</v>
      </c>
      <c r="D13" s="122" t="str">
        <f t="shared" ca="1" si="4"/>
        <v>〃</v>
      </c>
      <c r="E13" s="122" t="s">
        <v>220</v>
      </c>
      <c r="F13" s="122">
        <v>1</v>
      </c>
      <c r="G13" s="122"/>
      <c r="H13" s="122"/>
      <c r="I13" s="122"/>
      <c r="J13" s="122"/>
      <c r="K13" s="122">
        <v>5</v>
      </c>
      <c r="L13" s="129" t="s">
        <v>323</v>
      </c>
      <c r="M13" s="128" t="s">
        <v>318</v>
      </c>
      <c r="N13" s="122" t="s">
        <v>251</v>
      </c>
      <c r="O13" s="122" t="s">
        <v>319</v>
      </c>
      <c r="P13" s="115" t="str">
        <f t="shared" si="5"/>
        <v>各縞南側1mずつ削除</v>
      </c>
    </row>
    <row r="14" spans="1:16" ht="26.4">
      <c r="A14" s="216">
        <f t="shared" ca="1" si="1"/>
        <v>4</v>
      </c>
      <c r="B14" s="128" t="str">
        <f t="shared" ca="1" si="2"/>
        <v>第12-7-0783</v>
      </c>
      <c r="C14" s="122" t="str">
        <f t="shared" ca="1" si="3"/>
        <v>市道</v>
      </c>
      <c r="D14" s="122" t="str">
        <f t="shared" ca="1" si="4"/>
        <v>福山市芦田町福田170番地3先交差点</v>
      </c>
      <c r="E14" s="122" t="s">
        <v>310</v>
      </c>
      <c r="F14" s="122">
        <v>1</v>
      </c>
      <c r="G14" s="122"/>
      <c r="H14" s="122"/>
      <c r="I14" s="122"/>
      <c r="J14" s="122">
        <v>13</v>
      </c>
      <c r="K14" s="122"/>
      <c r="L14" s="129" t="s">
        <v>311</v>
      </c>
      <c r="M14" s="128" t="s">
        <v>324</v>
      </c>
      <c r="N14" s="122" t="s">
        <v>165</v>
      </c>
      <c r="O14" s="122" t="s">
        <v>325</v>
      </c>
      <c r="P14" s="115" t="str">
        <f t="shared" si="5"/>
        <v>縮小施工</v>
      </c>
    </row>
    <row r="15" spans="1:16" ht="26.4">
      <c r="A15" s="216">
        <f t="shared" ca="1" si="1"/>
        <v>4</v>
      </c>
      <c r="B15" s="128" t="str">
        <f t="shared" ca="1" si="2"/>
        <v>〃</v>
      </c>
      <c r="C15" s="122" t="str">
        <f t="shared" ca="1" si="3"/>
        <v>〃</v>
      </c>
      <c r="D15" s="122" t="str">
        <f t="shared" ca="1" si="4"/>
        <v>〃</v>
      </c>
      <c r="E15" s="122" t="s">
        <v>167</v>
      </c>
      <c r="F15" s="122">
        <v>1</v>
      </c>
      <c r="G15" s="122"/>
      <c r="H15" s="122"/>
      <c r="I15" s="122"/>
      <c r="J15" s="122"/>
      <c r="K15" s="122">
        <v>10</v>
      </c>
      <c r="L15" s="129"/>
      <c r="M15" s="128" t="s">
        <v>324</v>
      </c>
      <c r="N15" s="122" t="s">
        <v>165</v>
      </c>
      <c r="O15" s="122" t="s">
        <v>325</v>
      </c>
      <c r="P15" s="115" t="str">
        <f t="shared" si="5"/>
        <v/>
      </c>
    </row>
    <row r="16" spans="1:16" ht="26.4">
      <c r="A16" s="216">
        <f t="shared" ca="1" si="1"/>
        <v>5</v>
      </c>
      <c r="B16" s="128" t="str">
        <f t="shared" ca="1" si="2"/>
        <v>第12-7-0791</v>
      </c>
      <c r="C16" s="122" t="str">
        <f t="shared" ca="1" si="3"/>
        <v>〃</v>
      </c>
      <c r="D16" s="122" t="str">
        <f t="shared" ca="1" si="4"/>
        <v>福山市駅家町近田620番地4先交差点</v>
      </c>
      <c r="E16" s="122" t="s">
        <v>310</v>
      </c>
      <c r="F16" s="122">
        <v>2</v>
      </c>
      <c r="G16" s="122"/>
      <c r="H16" s="122"/>
      <c r="I16" s="122"/>
      <c r="J16" s="122">
        <v>26</v>
      </c>
      <c r="K16" s="122"/>
      <c r="L16" s="129" t="s">
        <v>328</v>
      </c>
      <c r="M16" s="128" t="s">
        <v>326</v>
      </c>
      <c r="N16" s="122" t="s">
        <v>165</v>
      </c>
      <c r="O16" s="122" t="s">
        <v>327</v>
      </c>
      <c r="P16" s="115" t="str">
        <f t="shared" si="5"/>
        <v>西側縮小施工_x000D_
東側縮小施工</v>
      </c>
    </row>
    <row r="17" spans="1:16" ht="26.4">
      <c r="A17" s="216">
        <f t="shared" ca="1" si="1"/>
        <v>5</v>
      </c>
      <c r="B17" s="128" t="str">
        <f t="shared" ca="1" si="2"/>
        <v>〃</v>
      </c>
      <c r="C17" s="122" t="str">
        <f t="shared" ca="1" si="3"/>
        <v>〃</v>
      </c>
      <c r="D17" s="122" t="str">
        <f t="shared" ca="1" si="4"/>
        <v>〃</v>
      </c>
      <c r="E17" s="122" t="s">
        <v>243</v>
      </c>
      <c r="F17" s="122">
        <v>1</v>
      </c>
      <c r="G17" s="122"/>
      <c r="H17" s="122">
        <v>1.5</v>
      </c>
      <c r="I17" s="122"/>
      <c r="J17" s="122"/>
      <c r="K17" s="122"/>
      <c r="L17" s="129" t="s">
        <v>329</v>
      </c>
      <c r="M17" s="128" t="s">
        <v>326</v>
      </c>
      <c r="N17" s="122" t="s">
        <v>165</v>
      </c>
      <c r="O17" s="122" t="s">
        <v>327</v>
      </c>
      <c r="P17" s="115" t="str">
        <f t="shared" si="5"/>
        <v>西側1.5m</v>
      </c>
    </row>
    <row r="18" spans="1:16" ht="26.4">
      <c r="A18" s="216">
        <f t="shared" ca="1" si="1"/>
        <v>6</v>
      </c>
      <c r="B18" s="128" t="str">
        <f t="shared" ca="1" si="2"/>
        <v>第20-7-1624</v>
      </c>
      <c r="C18" s="122" t="str">
        <f t="shared" ca="1" si="3"/>
        <v>県道</v>
      </c>
      <c r="D18" s="122" t="str">
        <f t="shared" ca="1" si="4"/>
        <v>福山市駅家町今岡470番地1先交差点</v>
      </c>
      <c r="E18" s="122" t="s">
        <v>237</v>
      </c>
      <c r="F18" s="122">
        <v>1</v>
      </c>
      <c r="G18" s="122">
        <v>36</v>
      </c>
      <c r="H18" s="122"/>
      <c r="I18" s="122"/>
      <c r="J18" s="122"/>
      <c r="K18" s="122"/>
      <c r="L18" s="129" t="s">
        <v>332</v>
      </c>
      <c r="M18" s="128" t="s">
        <v>330</v>
      </c>
      <c r="N18" s="122" t="s">
        <v>251</v>
      </c>
      <c r="O18" s="122" t="s">
        <v>331</v>
      </c>
      <c r="P18" s="115" t="str">
        <f t="shared" si="5"/>
        <v>3m12縞(各縞両側0.5mずつ削除し3m幅にする)</v>
      </c>
    </row>
    <row r="19" spans="1:16" ht="26.4">
      <c r="A19" s="216">
        <f t="shared" ca="1" si="1"/>
        <v>6</v>
      </c>
      <c r="B19" s="128" t="str">
        <f t="shared" ca="1" si="2"/>
        <v>〃</v>
      </c>
      <c r="C19" s="122" t="str">
        <f t="shared" ca="1" si="3"/>
        <v>〃</v>
      </c>
      <c r="D19" s="122" t="str">
        <f t="shared" ca="1" si="4"/>
        <v>〃</v>
      </c>
      <c r="E19" s="122" t="s">
        <v>220</v>
      </c>
      <c r="F19" s="122">
        <v>1</v>
      </c>
      <c r="G19" s="122"/>
      <c r="H19" s="122"/>
      <c r="I19" s="122"/>
      <c r="J19" s="122"/>
      <c r="K19" s="122">
        <v>20</v>
      </c>
      <c r="L19" s="129" t="s">
        <v>317</v>
      </c>
      <c r="M19" s="128" t="s">
        <v>330</v>
      </c>
      <c r="N19" s="122" t="s">
        <v>251</v>
      </c>
      <c r="O19" s="122" t="s">
        <v>331</v>
      </c>
      <c r="P19" s="115" t="str">
        <f t="shared" si="5"/>
        <v>各縞両側0.5mずつ削除</v>
      </c>
    </row>
    <row r="20" spans="1:16" ht="39.6">
      <c r="A20" s="216">
        <f t="shared" ca="1" si="1"/>
        <v>7</v>
      </c>
      <c r="B20" s="128" t="str">
        <f t="shared" ca="1" si="2"/>
        <v>第20-7-1272</v>
      </c>
      <c r="C20" s="122" t="str">
        <f t="shared" ca="1" si="3"/>
        <v>国道486号</v>
      </c>
      <c r="D20" s="122" t="str">
        <f t="shared" ca="1" si="4"/>
        <v>福山市駅家町万能倉345番地1南西方50メートル先（万能倉橋交差点）</v>
      </c>
      <c r="E20" s="122" t="s">
        <v>237</v>
      </c>
      <c r="F20" s="122">
        <v>1</v>
      </c>
      <c r="G20" s="122">
        <v>12</v>
      </c>
      <c r="H20" s="122"/>
      <c r="I20" s="122"/>
      <c r="J20" s="122"/>
      <c r="K20" s="122"/>
      <c r="L20" s="129" t="s">
        <v>336</v>
      </c>
      <c r="M20" s="128" t="s">
        <v>333</v>
      </c>
      <c r="N20" s="122" t="s">
        <v>334</v>
      </c>
      <c r="O20" s="122" t="s">
        <v>335</v>
      </c>
      <c r="P20" s="115" t="str">
        <f t="shared" si="5"/>
        <v>南側2.4m5縞</v>
      </c>
    </row>
    <row r="21" spans="1:16" ht="26.4">
      <c r="A21" s="216">
        <f t="shared" ca="1" si="1"/>
        <v>7</v>
      </c>
      <c r="B21" s="128" t="str">
        <f t="shared" ca="1" si="2"/>
        <v>〃</v>
      </c>
      <c r="C21" s="122" t="str">
        <f t="shared" ca="1" si="3"/>
        <v>〃</v>
      </c>
      <c r="D21" s="122" t="str">
        <f t="shared" ca="1" si="4"/>
        <v>〃</v>
      </c>
      <c r="E21" s="122" t="s">
        <v>243</v>
      </c>
      <c r="F21" s="122">
        <v>1</v>
      </c>
      <c r="G21" s="122">
        <v>2.6</v>
      </c>
      <c r="H21" s="122"/>
      <c r="I21" s="122"/>
      <c r="J21" s="122"/>
      <c r="K21" s="122"/>
      <c r="L21" s="129" t="s">
        <v>337</v>
      </c>
      <c r="M21" s="128" t="s">
        <v>333</v>
      </c>
      <c r="N21" s="122" t="s">
        <v>334</v>
      </c>
      <c r="O21" s="122" t="s">
        <v>335</v>
      </c>
      <c r="P21" s="115" t="str">
        <f t="shared" si="5"/>
        <v>南側2.6m</v>
      </c>
    </row>
    <row r="22" spans="1:16" ht="26.4">
      <c r="A22" s="216">
        <f t="shared" ca="1" si="1"/>
        <v>8</v>
      </c>
      <c r="B22" s="128" t="str">
        <f t="shared" ca="1" si="2"/>
        <v>第12-7-2605</v>
      </c>
      <c r="C22" s="122" t="str">
        <f t="shared" ca="1" si="3"/>
        <v>市道</v>
      </c>
      <c r="D22" s="122" t="str">
        <f t="shared" ca="1" si="4"/>
        <v>福山市加茂町下加茂181番地2先交差点</v>
      </c>
      <c r="E22" s="122" t="s">
        <v>310</v>
      </c>
      <c r="F22" s="122">
        <v>2</v>
      </c>
      <c r="G22" s="122"/>
      <c r="H22" s="122"/>
      <c r="I22" s="122"/>
      <c r="J22" s="122">
        <v>27</v>
      </c>
      <c r="K22" s="122"/>
      <c r="L22" s="129" t="s">
        <v>340</v>
      </c>
      <c r="M22" s="128" t="s">
        <v>338</v>
      </c>
      <c r="N22" s="122" t="s">
        <v>165</v>
      </c>
      <c r="O22" s="122" t="s">
        <v>339</v>
      </c>
      <c r="P22" s="115" t="str">
        <f t="shared" si="5"/>
        <v>北側縮小施工_x000D_
南側｢止｣と｢ま｣のみ</v>
      </c>
    </row>
    <row r="23" spans="1:16" ht="26.4">
      <c r="A23" s="216">
        <f t="shared" ca="1" si="1"/>
        <v>8</v>
      </c>
      <c r="B23" s="128" t="str">
        <f t="shared" ca="1" si="2"/>
        <v>〃</v>
      </c>
      <c r="C23" s="122" t="str">
        <f t="shared" ca="1" si="3"/>
        <v>〃</v>
      </c>
      <c r="D23" s="122" t="str">
        <f t="shared" ca="1" si="4"/>
        <v>〃</v>
      </c>
      <c r="E23" s="122" t="s">
        <v>243</v>
      </c>
      <c r="F23" s="122">
        <v>2</v>
      </c>
      <c r="G23" s="122"/>
      <c r="H23" s="122">
        <v>6</v>
      </c>
      <c r="I23" s="122"/>
      <c r="J23" s="122"/>
      <c r="K23" s="122"/>
      <c r="L23" s="129" t="s">
        <v>341</v>
      </c>
      <c r="M23" s="128" t="s">
        <v>338</v>
      </c>
      <c r="N23" s="122" t="s">
        <v>165</v>
      </c>
      <c r="O23" s="122" t="s">
        <v>339</v>
      </c>
      <c r="P23" s="115" t="str">
        <f t="shared" si="5"/>
        <v>北側3.0m_x000D_
南側3.0m</v>
      </c>
    </row>
    <row r="24" spans="1:16" ht="26.4">
      <c r="A24" s="216">
        <f t="shared" ca="1" si="1"/>
        <v>9</v>
      </c>
      <c r="B24" s="128" t="str">
        <f t="shared" ca="1" si="2"/>
        <v>第12-7-2604</v>
      </c>
      <c r="C24" s="122" t="str">
        <f t="shared" ca="1" si="3"/>
        <v>〃</v>
      </c>
      <c r="D24" s="122" t="str">
        <f t="shared" ca="1" si="4"/>
        <v>福山市加茂町下加茂192番地4先交差点</v>
      </c>
      <c r="E24" s="122" t="s">
        <v>310</v>
      </c>
      <c r="F24" s="122">
        <v>2</v>
      </c>
      <c r="G24" s="122"/>
      <c r="H24" s="122"/>
      <c r="I24" s="122"/>
      <c r="J24" s="122">
        <v>26</v>
      </c>
      <c r="K24" s="122"/>
      <c r="L24" s="129" t="s">
        <v>344</v>
      </c>
      <c r="M24" s="128" t="s">
        <v>342</v>
      </c>
      <c r="N24" s="122" t="s">
        <v>165</v>
      </c>
      <c r="O24" s="122" t="s">
        <v>343</v>
      </c>
      <c r="P24" s="115" t="str">
        <f t="shared" si="5"/>
        <v>南側縮小施工_x000D_
北側縮小施工</v>
      </c>
    </row>
    <row r="25" spans="1:16" ht="26.4">
      <c r="A25" s="216">
        <f t="shared" ca="1" si="1"/>
        <v>9</v>
      </c>
      <c r="B25" s="128" t="str">
        <f t="shared" ca="1" si="2"/>
        <v>〃</v>
      </c>
      <c r="C25" s="122" t="str">
        <f t="shared" ca="1" si="3"/>
        <v>〃</v>
      </c>
      <c r="D25" s="122" t="str">
        <f t="shared" ca="1" si="4"/>
        <v>〃</v>
      </c>
      <c r="E25" s="122" t="s">
        <v>243</v>
      </c>
      <c r="F25" s="122">
        <v>2</v>
      </c>
      <c r="G25" s="122"/>
      <c r="H25" s="122">
        <v>6</v>
      </c>
      <c r="I25" s="122"/>
      <c r="J25" s="122"/>
      <c r="K25" s="122"/>
      <c r="L25" s="129" t="s">
        <v>345</v>
      </c>
      <c r="M25" s="128" t="s">
        <v>342</v>
      </c>
      <c r="N25" s="122" t="s">
        <v>165</v>
      </c>
      <c r="O25" s="122" t="s">
        <v>343</v>
      </c>
      <c r="P25" s="115" t="str">
        <f t="shared" si="5"/>
        <v>南側3m_x000D_
北側3m</v>
      </c>
    </row>
    <row r="26" spans="1:16" ht="52.8">
      <c r="A26" s="216">
        <f t="shared" ca="1" si="1"/>
        <v>10</v>
      </c>
      <c r="B26" s="128" t="str">
        <f t="shared" ca="1" si="2"/>
        <v>第20-7-1773</v>
      </c>
      <c r="C26" s="122" t="str">
        <f t="shared" ca="1" si="3"/>
        <v>〃</v>
      </c>
      <c r="D26" s="122" t="str">
        <f t="shared" ca="1" si="4"/>
        <v>福山市新市町宮内215番地先交差点</v>
      </c>
      <c r="E26" s="122" t="s">
        <v>241</v>
      </c>
      <c r="F26" s="122">
        <v>4</v>
      </c>
      <c r="G26" s="122"/>
      <c r="H26" s="122"/>
      <c r="I26" s="122"/>
      <c r="J26" s="122">
        <v>36</v>
      </c>
      <c r="K26" s="122"/>
      <c r="L26" s="129" t="s">
        <v>348</v>
      </c>
      <c r="M26" s="128" t="s">
        <v>346</v>
      </c>
      <c r="N26" s="122" t="s">
        <v>165</v>
      </c>
      <c r="O26" s="122" t="s">
        <v>347</v>
      </c>
      <c r="P26" s="115" t="str">
        <f t="shared" si="5"/>
        <v>東側(近)_x000D_
東側(遠)_x000D_
西側(近)_x000D_
西側(遠)</v>
      </c>
    </row>
    <row r="27" spans="1:16" ht="26.4">
      <c r="A27" s="216">
        <f t="shared" ca="1" si="1"/>
        <v>10</v>
      </c>
      <c r="B27" s="128" t="str">
        <f t="shared" ca="1" si="2"/>
        <v>〃</v>
      </c>
      <c r="C27" s="122" t="str">
        <f t="shared" ca="1" si="3"/>
        <v>〃</v>
      </c>
      <c r="D27" s="122" t="str">
        <f t="shared" ca="1" si="4"/>
        <v>〃</v>
      </c>
      <c r="E27" s="122" t="s">
        <v>243</v>
      </c>
      <c r="F27" s="122">
        <v>1</v>
      </c>
      <c r="G27" s="122">
        <v>2.5</v>
      </c>
      <c r="H27" s="122"/>
      <c r="I27" s="122"/>
      <c r="J27" s="122"/>
      <c r="K27" s="122"/>
      <c r="L27" s="129" t="s">
        <v>349</v>
      </c>
      <c r="M27" s="128" t="s">
        <v>346</v>
      </c>
      <c r="N27" s="122" t="s">
        <v>165</v>
      </c>
      <c r="O27" s="122" t="s">
        <v>347</v>
      </c>
      <c r="P27" s="115" t="str">
        <f t="shared" si="5"/>
        <v>東側2.5m</v>
      </c>
    </row>
    <row r="28" spans="1:16" ht="39.6">
      <c r="A28" s="216">
        <f t="shared" ca="1" si="1"/>
        <v>11</v>
      </c>
      <c r="B28" s="128" t="str">
        <f t="shared" ca="1" si="2"/>
        <v>第20-7-2154</v>
      </c>
      <c r="C28" s="122" t="str">
        <f t="shared" ca="1" si="3"/>
        <v>県道(新市七曲西城線)</v>
      </c>
      <c r="D28" s="122" t="str">
        <f t="shared" ca="1" si="4"/>
        <v>福山市新市町新市785番地1先</v>
      </c>
      <c r="E28" s="122" t="s">
        <v>237</v>
      </c>
      <c r="F28" s="122">
        <v>1</v>
      </c>
      <c r="G28" s="122">
        <v>18</v>
      </c>
      <c r="H28" s="122"/>
      <c r="I28" s="122"/>
      <c r="J28" s="122"/>
      <c r="K28" s="122"/>
      <c r="L28" s="129" t="s">
        <v>353</v>
      </c>
      <c r="M28" s="128" t="s">
        <v>350</v>
      </c>
      <c r="N28" s="122" t="s">
        <v>351</v>
      </c>
      <c r="O28" s="122" t="s">
        <v>352</v>
      </c>
      <c r="P28" s="115" t="str">
        <f t="shared" si="5"/>
        <v>3m6縞(各縞両側0.5mずつ削除し3m幅にする､南端以外全て)</v>
      </c>
    </row>
    <row r="29" spans="1:16" ht="52.8">
      <c r="A29" s="216">
        <f t="shared" ca="1" si="1"/>
        <v>11</v>
      </c>
      <c r="B29" s="128" t="str">
        <f t="shared" ca="1" si="2"/>
        <v>〃</v>
      </c>
      <c r="C29" s="122" t="str">
        <f t="shared" ca="1" si="3"/>
        <v>〃</v>
      </c>
      <c r="D29" s="122" t="str">
        <f t="shared" ca="1" si="4"/>
        <v>〃</v>
      </c>
      <c r="E29" s="122" t="s">
        <v>241</v>
      </c>
      <c r="F29" s="122">
        <v>4</v>
      </c>
      <c r="G29" s="122"/>
      <c r="H29" s="122"/>
      <c r="I29" s="122"/>
      <c r="J29" s="122">
        <v>36</v>
      </c>
      <c r="K29" s="122"/>
      <c r="L29" s="129" t="s">
        <v>354</v>
      </c>
      <c r="M29" s="128" t="s">
        <v>350</v>
      </c>
      <c r="N29" s="122" t="s">
        <v>351</v>
      </c>
      <c r="O29" s="122" t="s">
        <v>352</v>
      </c>
      <c r="P29" s="115" t="str">
        <f t="shared" si="5"/>
        <v>西側(近)_x000D_
西側(遠)_x000D_
東側(近)_x000D_
東側(遠)</v>
      </c>
    </row>
    <row r="30" spans="1:16" ht="26.4">
      <c r="A30" s="216">
        <f t="shared" ca="1" si="1"/>
        <v>11</v>
      </c>
      <c r="B30" s="128" t="str">
        <f t="shared" ca="1" si="2"/>
        <v>〃</v>
      </c>
      <c r="C30" s="122" t="str">
        <f t="shared" ca="1" si="3"/>
        <v>〃</v>
      </c>
      <c r="D30" s="122" t="str">
        <f t="shared" ca="1" si="4"/>
        <v>〃</v>
      </c>
      <c r="E30" s="122" t="s">
        <v>243</v>
      </c>
      <c r="F30" s="122">
        <v>2</v>
      </c>
      <c r="G30" s="122">
        <v>6</v>
      </c>
      <c r="H30" s="122"/>
      <c r="I30" s="122"/>
      <c r="J30" s="122"/>
      <c r="K30" s="122"/>
      <c r="L30" s="129" t="s">
        <v>355</v>
      </c>
      <c r="M30" s="128" t="s">
        <v>350</v>
      </c>
      <c r="N30" s="122" t="s">
        <v>351</v>
      </c>
      <c r="O30" s="122" t="s">
        <v>352</v>
      </c>
      <c r="P30" s="115" t="str">
        <f t="shared" si="5"/>
        <v>西側3.0m_x000D_
東側3.0m</v>
      </c>
    </row>
    <row r="31" spans="1:16" ht="26.4">
      <c r="A31" s="216">
        <f t="shared" ca="1" si="1"/>
        <v>11</v>
      </c>
      <c r="B31" s="128" t="str">
        <f t="shared" ca="1" si="2"/>
        <v>〃</v>
      </c>
      <c r="C31" s="122" t="str">
        <f t="shared" ca="1" si="3"/>
        <v>〃</v>
      </c>
      <c r="D31" s="122" t="str">
        <f t="shared" ca="1" si="4"/>
        <v>〃</v>
      </c>
      <c r="E31" s="122" t="s">
        <v>220</v>
      </c>
      <c r="F31" s="122">
        <v>1</v>
      </c>
      <c r="G31" s="122"/>
      <c r="H31" s="122"/>
      <c r="I31" s="122"/>
      <c r="J31" s="122"/>
      <c r="K31" s="122">
        <v>13</v>
      </c>
      <c r="L31" s="129" t="s">
        <v>317</v>
      </c>
      <c r="M31" s="128" t="s">
        <v>350</v>
      </c>
      <c r="N31" s="122" t="s">
        <v>351</v>
      </c>
      <c r="O31" s="122" t="s">
        <v>352</v>
      </c>
      <c r="P31" s="115" t="str">
        <f t="shared" si="5"/>
        <v>各縞両側0.5mずつ削除</v>
      </c>
    </row>
    <row r="32" spans="1:16">
      <c r="A32" s="216">
        <f t="shared" ca="1" si="1"/>
        <v>11</v>
      </c>
      <c r="B32" s="128">
        <f t="shared" ca="1" si="2"/>
        <v>0</v>
      </c>
      <c r="C32" s="122" t="str">
        <f t="shared" ca="1" si="3"/>
        <v>〃</v>
      </c>
      <c r="D32" s="122" t="str">
        <f t="shared" ca="1" si="4"/>
        <v>〃</v>
      </c>
      <c r="E32" s="122" t="s">
        <v>284</v>
      </c>
      <c r="F32" s="122">
        <v>2</v>
      </c>
      <c r="G32" s="122"/>
      <c r="H32" s="122"/>
      <c r="I32" s="122">
        <v>1</v>
      </c>
      <c r="J32" s="122"/>
      <c r="K32" s="122"/>
      <c r="L32" s="129" t="s">
        <v>356</v>
      </c>
      <c r="M32" s="128"/>
      <c r="N32" s="122" t="s">
        <v>351</v>
      </c>
      <c r="O32" s="122" t="s">
        <v>352</v>
      </c>
      <c r="P32" s="115" t="str">
        <f t="shared" si="5"/>
        <v>中央線(黄)1m延長</v>
      </c>
    </row>
    <row r="33" spans="1:16" ht="26.4">
      <c r="A33" s="216">
        <f t="shared" ca="1" si="1"/>
        <v>12</v>
      </c>
      <c r="B33" s="128" t="str">
        <f t="shared" ca="1" si="2"/>
        <v>第12-7-3127</v>
      </c>
      <c r="C33" s="122" t="str">
        <f t="shared" ca="1" si="3"/>
        <v>市道</v>
      </c>
      <c r="D33" s="122" t="str">
        <f t="shared" ca="1" si="4"/>
        <v>福山市神辺町字下御領218番地6先交差点</v>
      </c>
      <c r="E33" s="122" t="s">
        <v>310</v>
      </c>
      <c r="F33" s="122">
        <v>1</v>
      </c>
      <c r="G33" s="122"/>
      <c r="H33" s="122"/>
      <c r="I33" s="122"/>
      <c r="J33" s="122">
        <v>13</v>
      </c>
      <c r="K33" s="122"/>
      <c r="L33" s="129" t="s">
        <v>359</v>
      </c>
      <c r="M33" s="128" t="s">
        <v>357</v>
      </c>
      <c r="N33" s="122" t="s">
        <v>165</v>
      </c>
      <c r="O33" s="122" t="s">
        <v>358</v>
      </c>
      <c r="P33" s="115" t="str">
        <f t="shared" si="5"/>
        <v>北側縮小施工</v>
      </c>
    </row>
    <row r="34" spans="1:16" ht="26.4">
      <c r="A34" s="216">
        <f t="shared" ca="1" si="1"/>
        <v>12</v>
      </c>
      <c r="B34" s="128" t="str">
        <f t="shared" ca="1" si="2"/>
        <v>〃</v>
      </c>
      <c r="C34" s="122" t="str">
        <f t="shared" ca="1" si="3"/>
        <v>〃</v>
      </c>
      <c r="D34" s="122" t="str">
        <f t="shared" ca="1" si="4"/>
        <v>〃</v>
      </c>
      <c r="E34" s="122" t="s">
        <v>243</v>
      </c>
      <c r="F34" s="122">
        <v>1</v>
      </c>
      <c r="G34" s="122"/>
      <c r="H34" s="122">
        <v>2.6</v>
      </c>
      <c r="I34" s="122"/>
      <c r="J34" s="122"/>
      <c r="K34" s="122"/>
      <c r="L34" s="129" t="s">
        <v>360</v>
      </c>
      <c r="M34" s="128" t="s">
        <v>357</v>
      </c>
      <c r="N34" s="122" t="s">
        <v>165</v>
      </c>
      <c r="O34" s="122" t="s">
        <v>358</v>
      </c>
      <c r="P34" s="115" t="str">
        <f t="shared" si="5"/>
        <v>北側2.6m</v>
      </c>
    </row>
    <row r="35" spans="1:16" ht="39.6">
      <c r="A35" s="216">
        <f t="shared" ca="1" si="1"/>
        <v>12</v>
      </c>
      <c r="B35" s="128" t="str">
        <f t="shared" ca="1" si="2"/>
        <v>第20-7-2124</v>
      </c>
      <c r="C35" s="122" t="str">
        <f t="shared" ca="1" si="3"/>
        <v>〃</v>
      </c>
      <c r="D35" s="122" t="str">
        <f t="shared" ca="1" si="4"/>
        <v>〃</v>
      </c>
      <c r="E35" s="122" t="s">
        <v>237</v>
      </c>
      <c r="F35" s="122">
        <v>2</v>
      </c>
      <c r="G35" s="122">
        <v>24</v>
      </c>
      <c r="H35" s="122"/>
      <c r="I35" s="122"/>
      <c r="J35" s="122"/>
      <c r="K35" s="122"/>
      <c r="L35" s="129" t="s">
        <v>362</v>
      </c>
      <c r="M35" s="128" t="s">
        <v>361</v>
      </c>
      <c r="N35" s="122" t="s">
        <v>165</v>
      </c>
      <c r="O35" s="122" t="s">
        <v>358</v>
      </c>
      <c r="P35" s="115" t="str">
        <f t="shared" si="5"/>
        <v>東側3m3縞(南端から1〜3縞)_x000D_
西側3m5縞</v>
      </c>
    </row>
    <row r="36" spans="1:16" ht="26.4">
      <c r="A36" s="216">
        <f t="shared" ca="1" si="1"/>
        <v>12</v>
      </c>
      <c r="B36" s="128" t="str">
        <f t="shared" ca="1" si="2"/>
        <v>〃</v>
      </c>
      <c r="C36" s="122" t="str">
        <f t="shared" ca="1" si="3"/>
        <v>〃</v>
      </c>
      <c r="D36" s="122" t="str">
        <f t="shared" ca="1" si="4"/>
        <v>〃</v>
      </c>
      <c r="E36" s="122" t="s">
        <v>241</v>
      </c>
      <c r="F36" s="122">
        <v>1</v>
      </c>
      <c r="G36" s="122"/>
      <c r="H36" s="122"/>
      <c r="I36" s="122"/>
      <c r="J36" s="122">
        <v>9</v>
      </c>
      <c r="K36" s="122"/>
      <c r="L36" s="129" t="s">
        <v>363</v>
      </c>
      <c r="M36" s="128" t="s">
        <v>361</v>
      </c>
      <c r="N36" s="122" t="s">
        <v>165</v>
      </c>
      <c r="O36" s="122" t="s">
        <v>358</v>
      </c>
      <c r="P36" s="115" t="str">
        <f t="shared" si="5"/>
        <v>東側(近)</v>
      </c>
    </row>
    <row r="37" spans="1:16" ht="26.4">
      <c r="A37" s="216">
        <f t="shared" ca="1" si="1"/>
        <v>12</v>
      </c>
      <c r="B37" s="128" t="str">
        <f t="shared" ca="1" si="2"/>
        <v>〃</v>
      </c>
      <c r="C37" s="122" t="str">
        <f t="shared" ca="1" si="3"/>
        <v>〃</v>
      </c>
      <c r="D37" s="122" t="str">
        <f t="shared" ca="1" si="4"/>
        <v>〃</v>
      </c>
      <c r="E37" s="122" t="s">
        <v>243</v>
      </c>
      <c r="F37" s="122">
        <v>2</v>
      </c>
      <c r="G37" s="122">
        <v>4</v>
      </c>
      <c r="H37" s="122"/>
      <c r="I37" s="122"/>
      <c r="J37" s="122"/>
      <c r="K37" s="122"/>
      <c r="L37" s="129" t="s">
        <v>364</v>
      </c>
      <c r="M37" s="128" t="s">
        <v>361</v>
      </c>
      <c r="N37" s="122" t="s">
        <v>165</v>
      </c>
      <c r="O37" s="122" t="s">
        <v>358</v>
      </c>
      <c r="P37" s="115" t="str">
        <f t="shared" si="5"/>
        <v>東側2.0m_x000D_
西側2.0m</v>
      </c>
    </row>
    <row r="38" spans="1:16" ht="26.4">
      <c r="A38" s="216">
        <f t="shared" ca="1" si="1"/>
        <v>13</v>
      </c>
      <c r="B38" s="128" t="str">
        <f t="shared" ca="1" si="2"/>
        <v>第12-7-3172</v>
      </c>
      <c r="C38" s="122" t="str">
        <f t="shared" ca="1" si="3"/>
        <v>〃</v>
      </c>
      <c r="D38" s="122" t="str">
        <f t="shared" ca="1" si="4"/>
        <v>福山市神辺町字道上1,375番地13先交差点</v>
      </c>
      <c r="E38" s="122" t="s">
        <v>310</v>
      </c>
      <c r="F38" s="122">
        <v>2</v>
      </c>
      <c r="G38" s="122"/>
      <c r="H38" s="122"/>
      <c r="I38" s="122"/>
      <c r="J38" s="122">
        <v>26</v>
      </c>
      <c r="K38" s="122"/>
      <c r="L38" s="129" t="s">
        <v>367</v>
      </c>
      <c r="M38" s="128" t="s">
        <v>365</v>
      </c>
      <c r="N38" s="122" t="s">
        <v>165</v>
      </c>
      <c r="O38" s="122" t="s">
        <v>366</v>
      </c>
      <c r="P38" s="115" t="str">
        <f t="shared" si="5"/>
        <v>東側 縮小_x000D_
西側 縮小</v>
      </c>
    </row>
    <row r="39" spans="1:16" ht="27" thickBot="1">
      <c r="A39" s="216">
        <f t="shared" ca="1" si="1"/>
        <v>13</v>
      </c>
      <c r="B39" s="128" t="str">
        <f t="shared" ca="1" si="0"/>
        <v>〃</v>
      </c>
      <c r="C39" s="122" t="str">
        <f t="shared" ca="1" si="0"/>
        <v>〃</v>
      </c>
      <c r="D39" s="122" t="str">
        <f t="shared" ca="1" si="0"/>
        <v>〃</v>
      </c>
      <c r="E39" s="123" t="s">
        <v>167</v>
      </c>
      <c r="F39" s="123">
        <v>2</v>
      </c>
      <c r="G39" s="123"/>
      <c r="H39" s="123"/>
      <c r="I39" s="123"/>
      <c r="J39" s="123"/>
      <c r="K39" s="123">
        <v>12</v>
      </c>
      <c r="L39" s="130"/>
      <c r="M39" s="148" t="s">
        <v>365</v>
      </c>
      <c r="N39" s="123" t="s">
        <v>165</v>
      </c>
      <c r="O39" s="123" t="s">
        <v>366</v>
      </c>
      <c r="P39" s="115" t="str">
        <f>ASC(L39)</f>
        <v/>
      </c>
    </row>
    <row r="40" spans="1:16" ht="16.2">
      <c r="B40" s="295" t="str">
        <f>警察署名</f>
        <v>福山北</v>
      </c>
      <c r="C40" s="296"/>
      <c r="D40" s="299" t="s">
        <v>76</v>
      </c>
      <c r="E40" s="149">
        <v>13</v>
      </c>
      <c r="F40" s="150"/>
      <c r="G40" s="151">
        <f>IF(ISERROR(FIND("図示", G3)), IF(ISERROR(FIND("削除", G3)), SUMPRODUCT((ISNUMBER(FIND("横断歩道　実線",$E5:$E39)))*(G5:G39&lt;&gt;""), $F5:$F39), 0), SUMIF(G5:G39,"&gt;0",$F5:$F39))</f>
        <v>7</v>
      </c>
      <c r="H40" s="151">
        <f>IF(ISERROR(FIND("図示", H3)), IF(ISERROR(FIND("削除", H3)), SUMPRODUCT((ISNUMBER(FIND("横断歩道　実線",$E5:$E39)))*(H5:H39&lt;&gt;""), $F5:$F39), 0), SUMIF(H5:H39,"&gt;0",$F5:$F39))</f>
        <v>0</v>
      </c>
      <c r="I40" s="151">
        <f t="shared" ref="I40:J40" si="6">IF(ISERROR(FIND("図示", I3)), IF(ISERROR(FIND("削除", I3)), SUMPRODUCT((ISNUMBER(FIND("横断歩道　実線",$E5:$E39)))*(I5:I39&lt;&gt;""), $F5:$F39), 0), SUMIF(I5:I39,"&gt;0",$F5:$F39))</f>
        <v>0</v>
      </c>
      <c r="J40" s="151">
        <f t="shared" si="6"/>
        <v>22</v>
      </c>
      <c r="K40" s="151">
        <f>IF(ISERROR(FIND("図示", K3)), IF(ISERROR(FIND("削除", K3)), SUMPRODUCT((ISNUMBER(FIND("横断歩道　実線",$E5:$E39)))*(K5:K39&lt;&gt;""), $F5:$F39), 0), SUMIF(K5:K39,"&gt;0",$F5:$F39))</f>
        <v>0</v>
      </c>
      <c r="L40" s="131"/>
      <c r="M40" s="295"/>
      <c r="N40" s="296"/>
      <c r="O40" s="299"/>
    </row>
    <row r="41" spans="1:16" ht="16.8" thickBot="1">
      <c r="B41" s="297"/>
      <c r="C41" s="298"/>
      <c r="D41" s="300"/>
      <c r="E41" s="152"/>
      <c r="F41" s="153"/>
      <c r="G41" s="154">
        <f>SUM(G5:G39)</f>
        <v>152.30000000000001</v>
      </c>
      <c r="H41" s="154">
        <f>SUM(H5:H39)</f>
        <v>23.1</v>
      </c>
      <c r="I41" s="154">
        <f t="shared" ref="I41:J41" si="7">SUM(I5:I39)</f>
        <v>1</v>
      </c>
      <c r="J41" s="154">
        <f t="shared" si="7"/>
        <v>243</v>
      </c>
      <c r="K41" s="154">
        <f>SUM(K5:K39)</f>
        <v>70</v>
      </c>
      <c r="L41" s="132"/>
      <c r="M41" s="316"/>
      <c r="N41" s="317"/>
      <c r="O41" s="315"/>
    </row>
    <row r="42" spans="1:16" ht="16.2">
      <c r="B42" s="295" t="str">
        <f>警察署名</f>
        <v>福山北</v>
      </c>
      <c r="C42" s="296"/>
      <c r="D42" s="299" t="s">
        <v>77</v>
      </c>
      <c r="E42" s="149">
        <f>場所表_福山北_新規!新規合計+更新合計</f>
        <v>27</v>
      </c>
      <c r="F42" s="150"/>
      <c r="G42" s="151">
        <f>場所表_福山北_新規!H50+G40</f>
        <v>7</v>
      </c>
      <c r="H42" s="151">
        <f>H40</f>
        <v>0</v>
      </c>
      <c r="I42" s="151">
        <f>場所表_福山北_新規!I50+I40</f>
        <v>0</v>
      </c>
      <c r="J42" s="151">
        <f>J40</f>
        <v>22</v>
      </c>
      <c r="K42" s="151">
        <f>場所表_福山北_新規!J50+K40</f>
        <v>0</v>
      </c>
      <c r="L42" s="131"/>
      <c r="M42" s="316"/>
      <c r="N42" s="317"/>
      <c r="O42" s="315"/>
    </row>
    <row r="43" spans="1:16" ht="16.8" thickBot="1">
      <c r="B43" s="297"/>
      <c r="C43" s="298"/>
      <c r="D43" s="300"/>
      <c r="E43" s="152"/>
      <c r="F43" s="153"/>
      <c r="G43" s="154">
        <f>場所表_福山北_新規!H51+G41</f>
        <v>163.10000000000002</v>
      </c>
      <c r="H43" s="154">
        <f>H41</f>
        <v>23.1</v>
      </c>
      <c r="I43" s="154">
        <f>場所表_福山北_新規!I51+I41</f>
        <v>29</v>
      </c>
      <c r="J43" s="154">
        <f>J41</f>
        <v>243</v>
      </c>
      <c r="K43" s="154">
        <f>場所表_福山北_新規!J51+K41</f>
        <v>845.8</v>
      </c>
      <c r="L43" s="132"/>
      <c r="M43" s="316"/>
      <c r="N43" s="317"/>
      <c r="O43" s="315"/>
    </row>
  </sheetData>
  <mergeCells count="19">
    <mergeCell ref="D40:D41"/>
    <mergeCell ref="M40:N41"/>
    <mergeCell ref="O40:O41"/>
    <mergeCell ref="B42:C43"/>
    <mergeCell ref="D42:D43"/>
    <mergeCell ref="M42:N43"/>
    <mergeCell ref="O42:O43"/>
    <mergeCell ref="M1:O1"/>
    <mergeCell ref="B2:B4"/>
    <mergeCell ref="C2:C4"/>
    <mergeCell ref="D2:D4"/>
    <mergeCell ref="G2:L2"/>
    <mergeCell ref="M2:M4"/>
    <mergeCell ref="N2:N4"/>
    <mergeCell ref="O2:O4"/>
    <mergeCell ref="E3:E4"/>
    <mergeCell ref="F3:F4"/>
    <mergeCell ref="L3:L4"/>
    <mergeCell ref="B40:C41"/>
  </mergeCells>
  <phoneticPr fontId="2"/>
  <conditionalFormatting sqref="A5:A39">
    <cfRule type="expression" dxfId="5" priority="1">
      <formula>(A5=OFFSET(A5,-1,0))</formula>
    </cfRule>
  </conditionalFormatting>
  <pageMargins left="0.75" right="0.75" top="1" bottom="1" header="0.51200000000000001" footer="0.51200000000000001"/>
  <pageSetup paperSize="9" scale="55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5"/>
  <sheetViews>
    <sheetView showZeros="0" view="pageBreakPreview" zoomScaleNormal="100" workbookViewId="0">
      <selection activeCell="G10" sqref="G10"/>
    </sheetView>
  </sheetViews>
  <sheetFormatPr defaultColWidth="9" defaultRowHeight="13.2"/>
  <cols>
    <col min="1" max="1" width="9" style="115"/>
    <col min="2" max="2" width="17.109375" style="115" customWidth="1"/>
    <col min="3" max="3" width="5.21875" style="115" bestFit="1" customWidth="1"/>
    <col min="4" max="4" width="9" style="115"/>
    <col min="5" max="5" width="25.6640625" style="116" customWidth="1"/>
    <col min="6" max="6" width="13.44140625" style="115" customWidth="1"/>
    <col min="7" max="7" width="3.44140625" style="115" bestFit="1" customWidth="1"/>
    <col min="8" max="9" width="10.6640625" style="115" customWidth="1"/>
    <col min="10" max="10" width="22.44140625" style="116" customWidth="1"/>
    <col min="11" max="12" width="33.33203125" style="115" customWidth="1"/>
    <col min="13" max="13" width="100.6640625" style="116" customWidth="1"/>
    <col min="14" max="16384" width="9" style="115"/>
  </cols>
  <sheetData>
    <row r="1" spans="1:14" ht="19.8" thickBot="1">
      <c r="B1" s="114" t="s">
        <v>63</v>
      </c>
      <c r="C1" s="114"/>
      <c r="D1" s="115" t="str">
        <f>"("&amp;表紙等_署用!H1&amp;")"</f>
        <v>(№ 8-32)</v>
      </c>
      <c r="J1" s="117" t="s">
        <v>94</v>
      </c>
      <c r="K1" s="301" t="s">
        <v>141</v>
      </c>
      <c r="L1" s="301"/>
      <c r="M1" s="301"/>
    </row>
    <row r="2" spans="1:14">
      <c r="B2" s="302" t="s">
        <v>65</v>
      </c>
      <c r="C2" s="305" t="s">
        <v>66</v>
      </c>
      <c r="D2" s="308" t="s">
        <v>67</v>
      </c>
      <c r="E2" s="311" t="s">
        <v>68</v>
      </c>
      <c r="F2" s="120" t="s">
        <v>69</v>
      </c>
      <c r="G2" s="121"/>
      <c r="H2" s="308" t="s">
        <v>39</v>
      </c>
      <c r="I2" s="308"/>
      <c r="J2" s="314"/>
      <c r="K2" s="302" t="s">
        <v>65</v>
      </c>
      <c r="L2" s="308" t="s">
        <v>67</v>
      </c>
      <c r="M2" s="311" t="s">
        <v>68</v>
      </c>
    </row>
    <row r="3" spans="1:14" ht="26.4">
      <c r="B3" s="303"/>
      <c r="C3" s="306"/>
      <c r="D3" s="309"/>
      <c r="E3" s="312"/>
      <c r="F3" s="312" t="s">
        <v>70</v>
      </c>
      <c r="G3" s="291" t="s">
        <v>71</v>
      </c>
      <c r="H3" s="162" t="s">
        <v>160</v>
      </c>
      <c r="I3" s="162" t="s">
        <v>163</v>
      </c>
      <c r="J3" s="293" t="s">
        <v>72</v>
      </c>
      <c r="K3" s="303"/>
      <c r="L3" s="309"/>
      <c r="M3" s="312"/>
    </row>
    <row r="4" spans="1:14" ht="13.8" thickBot="1">
      <c r="B4" s="304"/>
      <c r="C4" s="307"/>
      <c r="D4" s="310"/>
      <c r="E4" s="313"/>
      <c r="F4" s="313"/>
      <c r="G4" s="292"/>
      <c r="H4" s="125" t="s">
        <v>158</v>
      </c>
      <c r="I4" s="125" t="s">
        <v>158</v>
      </c>
      <c r="J4" s="294"/>
      <c r="K4" s="304"/>
      <c r="L4" s="310"/>
      <c r="M4" s="313"/>
    </row>
    <row r="5" spans="1:14" ht="105.6">
      <c r="A5" s="216">
        <v>1</v>
      </c>
      <c r="B5" s="184">
        <f>K5</f>
        <v>261170102</v>
      </c>
      <c r="C5" s="119" t="str">
        <f>IF(B5="〃","〃","新規")</f>
        <v>新規</v>
      </c>
      <c r="D5" s="119" t="str">
        <f>L5</f>
        <v>市道</v>
      </c>
      <c r="E5" s="119" t="str">
        <f>M5</f>
        <v>尾道市東尾道18番地先（消防防災センター前交差点）</v>
      </c>
      <c r="F5" s="119" t="s">
        <v>284</v>
      </c>
      <c r="G5" s="119">
        <v>4</v>
      </c>
      <c r="H5" s="119">
        <v>11.899999999999999</v>
      </c>
      <c r="I5" s="119"/>
      <c r="J5" s="127" t="s">
        <v>369</v>
      </c>
      <c r="K5" s="118">
        <v>261170102</v>
      </c>
      <c r="L5" s="119" t="s">
        <v>165</v>
      </c>
      <c r="M5" s="119" t="s">
        <v>368</v>
      </c>
      <c r="N5" s="115" t="str">
        <f>ASC(J5)</f>
        <v>北西側 外側線南側1.7m北側1.6m新設_x000D_
南西側 外側線東側1.7m西側1.6m新設_x000D_
南東側 外側線南側1.9m新設_x000D_
北東側 外側線東西とも1.7m新設</v>
      </c>
    </row>
    <row r="6" spans="1:14" ht="52.8">
      <c r="A6" s="216">
        <f ca="1">IF(E5="","",IF(E6="〃",A5,A5+1))</f>
        <v>2</v>
      </c>
      <c r="B6" s="128" t="str">
        <f ca="1">IF(OFFSET(K6,-1,)=K6,"〃",K6)</f>
        <v>〃</v>
      </c>
      <c r="C6" s="122" t="str">
        <f ca="1">IF(B6="〃","〃","新規")</f>
        <v>〃</v>
      </c>
      <c r="D6" s="122" t="str">
        <f ca="1">IF(OFFSET(L6,-1,)=L6,"〃",L6)</f>
        <v>〃</v>
      </c>
      <c r="E6" s="122" t="str">
        <f ca="1">IF(OFFSET(M6,-1,)=M6,"〃",M6)</f>
        <v>尾道市東尾道18番地先（尾道市交通部前交差点）</v>
      </c>
      <c r="F6" s="122" t="s">
        <v>185</v>
      </c>
      <c r="G6" s="122">
        <v>2</v>
      </c>
      <c r="H6" s="122"/>
      <c r="I6" s="122">
        <v>2</v>
      </c>
      <c r="J6" s="129" t="s">
        <v>371</v>
      </c>
      <c r="K6" s="128">
        <v>261170102</v>
      </c>
      <c r="L6" s="122" t="s">
        <v>165</v>
      </c>
      <c r="M6" s="122" t="s">
        <v>370</v>
      </c>
      <c r="N6" s="115" t="str">
        <f>ASC(J6)</f>
        <v>南東側自転車ﾏｰｸ1個削除_x000D_
北東側自転車ﾏｰｸ1個削除</v>
      </c>
    </row>
    <row r="7" spans="1:14" ht="52.8">
      <c r="A7" s="216">
        <f t="shared" ref="A7:A13" ca="1" si="0">IF(E6="","",IF(E7="〃",A6,A6+1))</f>
        <v>2</v>
      </c>
      <c r="B7" s="128" t="str">
        <f t="shared" ref="B7:B12" ca="1" si="1">IF(OFFSET(K7,-1,)=K7,"〃",K7)</f>
        <v>〃</v>
      </c>
      <c r="C7" s="122" t="str">
        <f t="shared" ref="C7:C12" ca="1" si="2">IF(B7="〃","〃","新規")</f>
        <v>〃</v>
      </c>
      <c r="D7" s="122" t="str">
        <f t="shared" ref="D7:D12" ca="1" si="3">IF(OFFSET(L7,-1,)=L7,"〃",L7)</f>
        <v>〃</v>
      </c>
      <c r="E7" s="122" t="str">
        <f t="shared" ref="E7:E12" ca="1" si="4">IF(OFFSET(M7,-1,)=M7,"〃",M7)</f>
        <v>〃</v>
      </c>
      <c r="F7" s="122" t="s">
        <v>187</v>
      </c>
      <c r="G7" s="122">
        <v>4</v>
      </c>
      <c r="H7" s="122"/>
      <c r="I7" s="122">
        <v>81</v>
      </c>
      <c r="J7" s="129" t="s">
        <v>372</v>
      </c>
      <c r="K7" s="128">
        <v>261170102</v>
      </c>
      <c r="L7" s="122" t="s">
        <v>165</v>
      </c>
      <c r="M7" s="122" t="s">
        <v>370</v>
      </c>
      <c r="N7" s="115" t="str">
        <f t="shared" ref="N7:N12" si="5">ASC(J7)</f>
        <v>北西側横断帯10m分削除_x000D_
南西側横断帯26m分削除_x000D_
南東側横断帯20m分削除_x000D_
北東側横断帯25m分削除</v>
      </c>
    </row>
    <row r="8" spans="1:14" ht="26.4">
      <c r="A8" s="216">
        <f t="shared" ca="1" si="0"/>
        <v>3</v>
      </c>
      <c r="B8" s="128" t="str">
        <f t="shared" ca="1" si="1"/>
        <v>〃</v>
      </c>
      <c r="C8" s="122" t="str">
        <f t="shared" ca="1" si="2"/>
        <v>〃</v>
      </c>
      <c r="D8" s="122" t="str">
        <f t="shared" ca="1" si="3"/>
        <v>その他</v>
      </c>
      <c r="E8" s="122" t="str">
        <f t="shared" ca="1" si="4"/>
        <v>尾道市木ノ庄町市原399番地2北方80メートル先交差点</v>
      </c>
      <c r="F8" s="122" t="s">
        <v>220</v>
      </c>
      <c r="G8" s="122">
        <v>1</v>
      </c>
      <c r="H8" s="122"/>
      <c r="I8" s="122">
        <v>50.4</v>
      </c>
      <c r="J8" s="129" t="s">
        <v>375</v>
      </c>
      <c r="K8" s="128">
        <v>261170102</v>
      </c>
      <c r="L8" s="122" t="s">
        <v>374</v>
      </c>
      <c r="M8" s="122" t="s">
        <v>373</v>
      </c>
      <c r="N8" s="115" t="str">
        <f t="shared" si="5"/>
        <v>4m7縞6割分削除</v>
      </c>
    </row>
    <row r="9" spans="1:14" ht="52.8">
      <c r="A9" s="216">
        <f t="shared" ca="1" si="0"/>
        <v>3</v>
      </c>
      <c r="B9" s="128" t="str">
        <f t="shared" ca="1" si="1"/>
        <v>〃</v>
      </c>
      <c r="C9" s="122" t="str">
        <f t="shared" ca="1" si="2"/>
        <v>〃</v>
      </c>
      <c r="D9" s="122" t="str">
        <f t="shared" ca="1" si="3"/>
        <v>〃</v>
      </c>
      <c r="E9" s="122" t="str">
        <f t="shared" ca="1" si="4"/>
        <v>〃</v>
      </c>
      <c r="F9" s="122" t="s">
        <v>253</v>
      </c>
      <c r="G9" s="122">
        <v>4</v>
      </c>
      <c r="H9" s="122"/>
      <c r="I9" s="122">
        <v>27.9</v>
      </c>
      <c r="J9" s="129" t="s">
        <v>376</v>
      </c>
      <c r="K9" s="128">
        <v>261170102</v>
      </c>
      <c r="L9" s="122" t="s">
        <v>374</v>
      </c>
      <c r="M9" s="122" t="s">
        <v>373</v>
      </c>
      <c r="N9" s="115" t="str">
        <f t="shared" si="5"/>
        <v>北東側予告縮小 全削除1個 8割分削除1個_x000D_
南西側予告縮小 全削除1個 3割分削除1個</v>
      </c>
    </row>
    <row r="10" spans="1:14" ht="26.4">
      <c r="A10" s="216">
        <f t="shared" ca="1" si="0"/>
        <v>3</v>
      </c>
      <c r="B10" s="128" t="str">
        <f t="shared" ca="1" si="1"/>
        <v>〃</v>
      </c>
      <c r="C10" s="122" t="str">
        <f t="shared" ca="1" si="2"/>
        <v>〃</v>
      </c>
      <c r="D10" s="122" t="str">
        <f t="shared" ca="1" si="3"/>
        <v>〃</v>
      </c>
      <c r="E10" s="122" t="str">
        <f t="shared" ca="1" si="4"/>
        <v>〃</v>
      </c>
      <c r="F10" s="122" t="s">
        <v>164</v>
      </c>
      <c r="G10" s="122">
        <v>2</v>
      </c>
      <c r="H10" s="122"/>
      <c r="I10" s="122">
        <v>6</v>
      </c>
      <c r="J10" s="129" t="s">
        <v>377</v>
      </c>
      <c r="K10" s="128">
        <v>261170102</v>
      </c>
      <c r="L10" s="122" t="s">
        <v>374</v>
      </c>
      <c r="M10" s="122" t="s">
        <v>373</v>
      </c>
      <c r="N10" s="115" t="str">
        <f t="shared" si="5"/>
        <v>北東側停止線1m分削除_x000D_
南西側停止線1m分削除</v>
      </c>
    </row>
    <row r="11" spans="1:14" ht="26.4">
      <c r="A11" s="216">
        <f t="shared" ca="1" si="0"/>
        <v>4</v>
      </c>
      <c r="B11" s="128" t="str">
        <f t="shared" ca="1" si="1"/>
        <v>〃</v>
      </c>
      <c r="C11" s="122" t="str">
        <f t="shared" ca="1" si="2"/>
        <v>〃</v>
      </c>
      <c r="D11" s="122" t="str">
        <f t="shared" ca="1" si="3"/>
        <v>市道</v>
      </c>
      <c r="E11" s="122" t="str">
        <f t="shared" ca="1" si="4"/>
        <v>尾道市木ノ庄町木梨696番地先交差点</v>
      </c>
      <c r="F11" s="122" t="s">
        <v>220</v>
      </c>
      <c r="G11" s="122">
        <v>1</v>
      </c>
      <c r="H11" s="122"/>
      <c r="I11" s="122">
        <v>45</v>
      </c>
      <c r="J11" s="129" t="s">
        <v>379</v>
      </c>
      <c r="K11" s="128">
        <v>261170102</v>
      </c>
      <c r="L11" s="122" t="s">
        <v>165</v>
      </c>
      <c r="M11" s="122" t="s">
        <v>378</v>
      </c>
      <c r="N11" s="115" t="str">
        <f t="shared" si="5"/>
        <v>3m5縞削除</v>
      </c>
    </row>
    <row r="12" spans="1:14" ht="39.6">
      <c r="A12" s="216">
        <f t="shared" ca="1" si="0"/>
        <v>4</v>
      </c>
      <c r="B12" s="128" t="str">
        <f t="shared" ca="1" si="1"/>
        <v>〃</v>
      </c>
      <c r="C12" s="122" t="str">
        <f t="shared" ca="1" si="2"/>
        <v>〃</v>
      </c>
      <c r="D12" s="122" t="str">
        <f t="shared" ca="1" si="3"/>
        <v>〃</v>
      </c>
      <c r="E12" s="122" t="str">
        <f t="shared" ca="1" si="4"/>
        <v>〃</v>
      </c>
      <c r="F12" s="122" t="s">
        <v>253</v>
      </c>
      <c r="G12" s="122">
        <v>4</v>
      </c>
      <c r="H12" s="122"/>
      <c r="I12" s="122">
        <v>23.4</v>
      </c>
      <c r="J12" s="129" t="s">
        <v>380</v>
      </c>
      <c r="K12" s="128">
        <v>261170102</v>
      </c>
      <c r="L12" s="122" t="s">
        <v>165</v>
      </c>
      <c r="M12" s="122" t="s">
        <v>378</v>
      </c>
      <c r="N12" s="115" t="str">
        <f t="shared" si="5"/>
        <v>東側 予告縮小3割分2個削除_x000D_
西側 予告縮小2個削除</v>
      </c>
    </row>
    <row r="13" spans="1:14" ht="27" thickBot="1">
      <c r="A13" s="216">
        <f t="shared" ca="1" si="0"/>
        <v>4</v>
      </c>
      <c r="B13" s="182" t="str">
        <f ca="1">IF(OFFSET(K13,-1,)=K13,"〃",K13)</f>
        <v>〃</v>
      </c>
      <c r="C13" s="181" t="str">
        <f ca="1">IF(B13="〃","〃","新規")</f>
        <v>〃</v>
      </c>
      <c r="D13" s="181" t="str">
        <f ca="1">IF(OFFSET(L13,-1,)=L13,"〃",L13)</f>
        <v>〃</v>
      </c>
      <c r="E13" s="181" t="str">
        <f ca="1">IF(OFFSET(M13,-1,)=M13,"〃",M13)</f>
        <v>〃</v>
      </c>
      <c r="F13" s="181" t="s">
        <v>164</v>
      </c>
      <c r="G13" s="181">
        <v>2</v>
      </c>
      <c r="H13" s="181"/>
      <c r="I13" s="181">
        <v>10.199999999999999</v>
      </c>
      <c r="J13" s="183" t="s">
        <v>381</v>
      </c>
      <c r="K13" s="128">
        <v>261170102</v>
      </c>
      <c r="L13" s="122" t="s">
        <v>165</v>
      </c>
      <c r="M13" s="122" t="s">
        <v>378</v>
      </c>
      <c r="N13" s="115" t="str">
        <f>ASC(J13)</f>
        <v>東側 2.4m削除_x000D_
西側 停止線1m分削除</v>
      </c>
    </row>
    <row r="14" spans="1:14" ht="17.25" customHeight="1">
      <c r="B14" s="295" t="str">
        <f>警察署名</f>
        <v>尾道</v>
      </c>
      <c r="C14" s="296"/>
      <c r="D14" s="296"/>
      <c r="E14" s="299" t="s">
        <v>73</v>
      </c>
      <c r="F14" s="149">
        <v>4</v>
      </c>
      <c r="G14" s="150"/>
      <c r="H14" s="151">
        <f>IF(ISERROR(FIND("図示", H3)), IF(ISERROR(FIND("削除", H3)), SUMPRODUCT((ISNUMBER(FIND("横断歩道　実線",$F5:$F13)))*(H5:H13&lt;&gt;""), $G5:$G13), 0), SUMIF(H5:H13,"&gt;0",$G5:$G13))</f>
        <v>0</v>
      </c>
      <c r="I14" s="151">
        <f>IF(ISERROR(FIND("図示", I3)), IF(ISERROR(FIND("削除", I3)), SUMPRODUCT((ISNUMBER(FIND("横断歩道　実線",$F5:$F13)))*(I5:I13&lt;&gt;""), $G5:$G13), 0), SUMIF(I5:I13,"&gt;0",$G5:$G13))</f>
        <v>0</v>
      </c>
      <c r="J14" s="131"/>
    </row>
    <row r="15" spans="1:14" ht="18" customHeight="1" thickBot="1">
      <c r="B15" s="297"/>
      <c r="C15" s="298"/>
      <c r="D15" s="298"/>
      <c r="E15" s="300"/>
      <c r="F15" s="152"/>
      <c r="G15" s="153"/>
      <c r="H15" s="154">
        <f>SUM(H5:H13)</f>
        <v>11.899999999999999</v>
      </c>
      <c r="I15" s="154">
        <f>SUM(I5:I13)</f>
        <v>245.9</v>
      </c>
      <c r="J15" s="132"/>
    </row>
  </sheetData>
  <mergeCells count="14">
    <mergeCell ref="G3:G4"/>
    <mergeCell ref="J3:J4"/>
    <mergeCell ref="B14:D15"/>
    <mergeCell ref="E14:E15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13">
    <cfRule type="expression" dxfId="4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128"/>
  <sheetViews>
    <sheetView showZeros="0" view="pageBreakPreview" topLeftCell="A112" zoomScaleNormal="100" workbookViewId="0">
      <selection activeCell="G10" sqref="G10"/>
    </sheetView>
  </sheetViews>
  <sheetFormatPr defaultColWidth="9" defaultRowHeight="13.2"/>
  <cols>
    <col min="1" max="1" width="9" style="115"/>
    <col min="2" max="2" width="22.33203125" style="115" customWidth="1"/>
    <col min="3" max="3" width="9" style="115"/>
    <col min="4" max="4" width="25.6640625" style="116" customWidth="1"/>
    <col min="5" max="5" width="13.44140625" style="115" customWidth="1"/>
    <col min="6" max="6" width="3.44140625" style="115" bestFit="1" customWidth="1"/>
    <col min="7" max="11" width="10.6640625" style="115" customWidth="1"/>
    <col min="12" max="12" width="22.44140625" style="116" customWidth="1"/>
    <col min="13" max="14" width="37.33203125" style="115" customWidth="1"/>
    <col min="15" max="15" width="100.6640625" style="116" customWidth="1"/>
    <col min="16" max="16384" width="9" style="115"/>
  </cols>
  <sheetData>
    <row r="1" spans="1:16" ht="19.8" thickBot="1">
      <c r="B1" s="114" t="s">
        <v>74</v>
      </c>
      <c r="C1" s="115" t="str">
        <f>"("&amp;表紙等_署用!H1&amp;")"</f>
        <v>(№ 8-32)</v>
      </c>
      <c r="L1" s="117" t="s">
        <v>94</v>
      </c>
      <c r="M1" s="301" t="s">
        <v>141</v>
      </c>
      <c r="N1" s="301"/>
      <c r="O1" s="301"/>
    </row>
    <row r="2" spans="1:16">
      <c r="B2" s="318" t="s">
        <v>75</v>
      </c>
      <c r="C2" s="308" t="s">
        <v>67</v>
      </c>
      <c r="D2" s="311" t="s">
        <v>68</v>
      </c>
      <c r="E2" s="120" t="s">
        <v>69</v>
      </c>
      <c r="F2" s="121"/>
      <c r="G2" s="308" t="s">
        <v>39</v>
      </c>
      <c r="H2" s="308"/>
      <c r="I2" s="308"/>
      <c r="J2" s="308"/>
      <c r="K2" s="308"/>
      <c r="L2" s="314"/>
      <c r="M2" s="318" t="s">
        <v>75</v>
      </c>
      <c r="N2" s="308" t="s">
        <v>67</v>
      </c>
      <c r="O2" s="311" t="s">
        <v>68</v>
      </c>
    </row>
    <row r="3" spans="1:16" ht="39.6">
      <c r="B3" s="319"/>
      <c r="C3" s="309"/>
      <c r="D3" s="312"/>
      <c r="E3" s="312" t="s">
        <v>70</v>
      </c>
      <c r="F3" s="291" t="s">
        <v>71</v>
      </c>
      <c r="G3" s="123" t="s">
        <v>156</v>
      </c>
      <c r="H3" s="124" t="s">
        <v>159</v>
      </c>
      <c r="I3" s="124" t="s">
        <v>160</v>
      </c>
      <c r="J3" s="124" t="s">
        <v>162</v>
      </c>
      <c r="K3" s="123" t="s">
        <v>163</v>
      </c>
      <c r="L3" s="293" t="s">
        <v>72</v>
      </c>
      <c r="M3" s="319"/>
      <c r="N3" s="309"/>
      <c r="O3" s="312"/>
    </row>
    <row r="4" spans="1:16" ht="13.8" thickBot="1">
      <c r="B4" s="320"/>
      <c r="C4" s="310"/>
      <c r="D4" s="313"/>
      <c r="E4" s="313"/>
      <c r="F4" s="292"/>
      <c r="G4" s="125" t="s">
        <v>158</v>
      </c>
      <c r="H4" s="126" t="s">
        <v>158</v>
      </c>
      <c r="I4" s="126" t="s">
        <v>158</v>
      </c>
      <c r="J4" s="126" t="s">
        <v>158</v>
      </c>
      <c r="K4" s="125" t="s">
        <v>158</v>
      </c>
      <c r="L4" s="294"/>
      <c r="M4" s="320"/>
      <c r="N4" s="310"/>
      <c r="O4" s="313"/>
    </row>
    <row r="5" spans="1:16" ht="26.4">
      <c r="A5" s="216">
        <v>1</v>
      </c>
      <c r="B5" s="118" t="str">
        <f>M5</f>
        <v>第12-5-0609</v>
      </c>
      <c r="C5" s="119" t="str">
        <f>N5</f>
        <v>市道</v>
      </c>
      <c r="D5" s="119" t="str">
        <f>O5</f>
        <v>尾道市向島町1,797番地6先交差点</v>
      </c>
      <c r="E5" s="119" t="s">
        <v>310</v>
      </c>
      <c r="F5" s="119">
        <v>1</v>
      </c>
      <c r="G5" s="119"/>
      <c r="H5" s="119"/>
      <c r="I5" s="119"/>
      <c r="J5" s="119">
        <v>13</v>
      </c>
      <c r="K5" s="119"/>
      <c r="L5" s="127" t="s">
        <v>384</v>
      </c>
      <c r="M5" s="118" t="s">
        <v>382</v>
      </c>
      <c r="N5" s="119" t="s">
        <v>165</v>
      </c>
      <c r="O5" s="119" t="s">
        <v>383</v>
      </c>
      <c r="P5" s="115" t="str">
        <f>ASC(L5)</f>
        <v>標準文字1割分削除後縮小更新</v>
      </c>
    </row>
    <row r="6" spans="1:16" ht="26.4">
      <c r="A6" s="216">
        <f ca="1">IF(D5="","",IF(D6="〃",A5,A5+1))</f>
        <v>1</v>
      </c>
      <c r="B6" s="128" t="str">
        <f t="shared" ref="B6:D124" ca="1" si="0">IF(OFFSET(M6,-1,)=M6,"〃",M6)</f>
        <v>〃</v>
      </c>
      <c r="C6" s="122" t="str">
        <f t="shared" ca="1" si="0"/>
        <v>〃</v>
      </c>
      <c r="D6" s="122" t="str">
        <f t="shared" ca="1" si="0"/>
        <v>〃</v>
      </c>
      <c r="E6" s="122" t="s">
        <v>243</v>
      </c>
      <c r="F6" s="122">
        <v>1</v>
      </c>
      <c r="G6" s="122"/>
      <c r="H6" s="122">
        <v>1.6</v>
      </c>
      <c r="I6" s="122"/>
      <c r="J6" s="122"/>
      <c r="K6" s="122"/>
      <c r="L6" s="129" t="s">
        <v>385</v>
      </c>
      <c r="M6" s="128" t="s">
        <v>382</v>
      </c>
      <c r="N6" s="122" t="s">
        <v>165</v>
      </c>
      <c r="O6" s="122" t="s">
        <v>383</v>
      </c>
      <c r="P6" s="115" t="str">
        <f>ASC(L6)</f>
        <v>停止線1.6m</v>
      </c>
    </row>
    <row r="7" spans="1:16" ht="26.4">
      <c r="A7" s="216">
        <f t="shared" ref="A7:A70" ca="1" si="1">IF(D6="","",IF(D7="〃",A6,A6+1))</f>
        <v>1</v>
      </c>
      <c r="B7" s="128" t="str">
        <f t="shared" ref="B7:B70" ca="1" si="2">IF(OFFSET(M7,-1,)=M7,"〃",M7)</f>
        <v>〃</v>
      </c>
      <c r="C7" s="122" t="str">
        <f t="shared" ref="C7:C70" ca="1" si="3">IF(OFFSET(N7,-1,)=N7,"〃",N7)</f>
        <v>〃</v>
      </c>
      <c r="D7" s="122" t="str">
        <f t="shared" ref="D7:D70" ca="1" si="4">IF(OFFSET(O7,-1,)=O7,"〃",O7)</f>
        <v>〃</v>
      </c>
      <c r="E7" s="122" t="s">
        <v>167</v>
      </c>
      <c r="F7" s="122">
        <v>1</v>
      </c>
      <c r="G7" s="122"/>
      <c r="H7" s="122"/>
      <c r="I7" s="122"/>
      <c r="J7" s="122"/>
      <c r="K7" s="122">
        <v>2</v>
      </c>
      <c r="L7" s="129"/>
      <c r="M7" s="128" t="s">
        <v>382</v>
      </c>
      <c r="N7" s="122" t="s">
        <v>165</v>
      </c>
      <c r="O7" s="122" t="s">
        <v>383</v>
      </c>
      <c r="P7" s="115" t="str">
        <f t="shared" ref="P7:P70" si="5">ASC(L7)</f>
        <v/>
      </c>
    </row>
    <row r="8" spans="1:16" ht="26.4">
      <c r="A8" s="216">
        <f t="shared" ca="1" si="1"/>
        <v>2</v>
      </c>
      <c r="B8" s="128" t="str">
        <f t="shared" ca="1" si="2"/>
        <v>第20-5-0462</v>
      </c>
      <c r="C8" s="122" t="str">
        <f t="shared" ca="1" si="3"/>
        <v>県道</v>
      </c>
      <c r="D8" s="122" t="str">
        <f t="shared" ca="1" si="4"/>
        <v>尾道市向島町1,839番地先交差点</v>
      </c>
      <c r="E8" s="122" t="s">
        <v>237</v>
      </c>
      <c r="F8" s="122">
        <v>1</v>
      </c>
      <c r="G8" s="122">
        <v>23.7</v>
      </c>
      <c r="H8" s="122"/>
      <c r="I8" s="122"/>
      <c r="J8" s="122"/>
      <c r="K8" s="122"/>
      <c r="L8" s="129" t="s">
        <v>388</v>
      </c>
      <c r="M8" s="128" t="s">
        <v>386</v>
      </c>
      <c r="N8" s="122" t="s">
        <v>251</v>
      </c>
      <c r="O8" s="122" t="s">
        <v>387</v>
      </c>
      <c r="P8" s="115" t="str">
        <f t="shared" si="5"/>
        <v>東から4m2縞1.9+1.8m1縞4m3縞更新</v>
      </c>
    </row>
    <row r="9" spans="1:16" ht="26.4">
      <c r="A9" s="216">
        <f t="shared" ca="1" si="1"/>
        <v>2</v>
      </c>
      <c r="B9" s="128" t="str">
        <f t="shared" ca="1" si="2"/>
        <v>〃</v>
      </c>
      <c r="C9" s="122" t="str">
        <f t="shared" ca="1" si="3"/>
        <v>〃</v>
      </c>
      <c r="D9" s="122" t="str">
        <f t="shared" ca="1" si="4"/>
        <v>〃</v>
      </c>
      <c r="E9" s="122" t="s">
        <v>243</v>
      </c>
      <c r="F9" s="122">
        <v>2</v>
      </c>
      <c r="G9" s="122">
        <v>5.2</v>
      </c>
      <c r="H9" s="122"/>
      <c r="I9" s="122"/>
      <c r="J9" s="122"/>
      <c r="K9" s="122"/>
      <c r="L9" s="129" t="s">
        <v>389</v>
      </c>
      <c r="M9" s="128" t="s">
        <v>386</v>
      </c>
      <c r="N9" s="122" t="s">
        <v>251</v>
      </c>
      <c r="O9" s="122" t="s">
        <v>387</v>
      </c>
      <c r="P9" s="115" t="str">
        <f t="shared" si="5"/>
        <v>南側停止線2.6m_x000D_
北側停止線2.6m</v>
      </c>
    </row>
    <row r="10" spans="1:16" ht="26.4">
      <c r="A10" s="216">
        <f t="shared" ca="1" si="1"/>
        <v>3</v>
      </c>
      <c r="B10" s="128" t="str">
        <f t="shared" ca="1" si="2"/>
        <v>第20-5-0569</v>
      </c>
      <c r="C10" s="122" t="str">
        <f t="shared" ca="1" si="3"/>
        <v>〃</v>
      </c>
      <c r="D10" s="122" t="str">
        <f t="shared" ca="1" si="4"/>
        <v>尾道市向島町1,886番地3先交差点</v>
      </c>
      <c r="E10" s="122" t="s">
        <v>237</v>
      </c>
      <c r="F10" s="122">
        <v>1</v>
      </c>
      <c r="G10" s="122">
        <v>24</v>
      </c>
      <c r="H10" s="122"/>
      <c r="I10" s="122"/>
      <c r="J10" s="122"/>
      <c r="K10" s="122"/>
      <c r="L10" s="129" t="s">
        <v>392</v>
      </c>
      <c r="M10" s="128" t="s">
        <v>390</v>
      </c>
      <c r="N10" s="122" t="s">
        <v>251</v>
      </c>
      <c r="O10" s="122" t="s">
        <v>391</v>
      </c>
      <c r="P10" s="115" t="str">
        <f t="shared" si="5"/>
        <v>3m8縞</v>
      </c>
    </row>
    <row r="11" spans="1:16" ht="26.4">
      <c r="A11" s="216">
        <f t="shared" ca="1" si="1"/>
        <v>3</v>
      </c>
      <c r="B11" s="128" t="str">
        <f t="shared" ca="1" si="2"/>
        <v>〃</v>
      </c>
      <c r="C11" s="122" t="str">
        <f t="shared" ca="1" si="3"/>
        <v>〃</v>
      </c>
      <c r="D11" s="122" t="str">
        <f t="shared" ca="1" si="4"/>
        <v>〃</v>
      </c>
      <c r="E11" s="122" t="s">
        <v>241</v>
      </c>
      <c r="F11" s="122">
        <v>4</v>
      </c>
      <c r="G11" s="122"/>
      <c r="H11" s="122"/>
      <c r="I11" s="122"/>
      <c r="J11" s="122">
        <v>36</v>
      </c>
      <c r="K11" s="122"/>
      <c r="L11" s="129" t="s">
        <v>393</v>
      </c>
      <c r="M11" s="128" t="s">
        <v>390</v>
      </c>
      <c r="N11" s="122" t="s">
        <v>251</v>
      </c>
      <c r="O11" s="122" t="s">
        <v>391</v>
      </c>
      <c r="P11" s="115" t="str">
        <f t="shared" si="5"/>
        <v>北側予告縮小2個更新_x000D_
南側予告縮小2個新設</v>
      </c>
    </row>
    <row r="12" spans="1:16" ht="26.4">
      <c r="A12" s="216">
        <f t="shared" ca="1" si="1"/>
        <v>3</v>
      </c>
      <c r="B12" s="128" t="str">
        <f t="shared" ca="1" si="2"/>
        <v>〃</v>
      </c>
      <c r="C12" s="122" t="str">
        <f t="shared" ca="1" si="3"/>
        <v>〃</v>
      </c>
      <c r="D12" s="122" t="str">
        <f t="shared" ca="1" si="4"/>
        <v>〃</v>
      </c>
      <c r="E12" s="122" t="s">
        <v>243</v>
      </c>
      <c r="F12" s="122">
        <v>2</v>
      </c>
      <c r="G12" s="122">
        <v>5.2</v>
      </c>
      <c r="H12" s="122"/>
      <c r="I12" s="122"/>
      <c r="J12" s="122"/>
      <c r="K12" s="122"/>
      <c r="L12" s="129" t="s">
        <v>394</v>
      </c>
      <c r="M12" s="128" t="s">
        <v>390</v>
      </c>
      <c r="N12" s="122" t="s">
        <v>251</v>
      </c>
      <c r="O12" s="122" t="s">
        <v>391</v>
      </c>
      <c r="P12" s="115" t="str">
        <f t="shared" si="5"/>
        <v>南側停止線2.7m_x000D_
北側停止線2.5m</v>
      </c>
    </row>
    <row r="13" spans="1:16" ht="26.4">
      <c r="A13" s="216">
        <f t="shared" ca="1" si="1"/>
        <v>4</v>
      </c>
      <c r="B13" s="128" t="str">
        <f t="shared" ca="1" si="2"/>
        <v>第20-5-0869</v>
      </c>
      <c r="C13" s="122" t="str">
        <f t="shared" ca="1" si="3"/>
        <v>市道</v>
      </c>
      <c r="D13" s="122" t="str">
        <f t="shared" ca="1" si="4"/>
        <v>尾道市向島町10,920番地南方40メートル先交差点</v>
      </c>
      <c r="E13" s="122" t="s">
        <v>237</v>
      </c>
      <c r="F13" s="122">
        <v>1</v>
      </c>
      <c r="G13" s="122">
        <v>18</v>
      </c>
      <c r="H13" s="122"/>
      <c r="I13" s="122"/>
      <c r="J13" s="122"/>
      <c r="K13" s="122"/>
      <c r="L13" s="129" t="s">
        <v>397</v>
      </c>
      <c r="M13" s="128" t="s">
        <v>395</v>
      </c>
      <c r="N13" s="122" t="s">
        <v>165</v>
      </c>
      <c r="O13" s="122" t="s">
        <v>396</v>
      </c>
      <c r="P13" s="115" t="str">
        <f t="shared" si="5"/>
        <v>3m6縞更新</v>
      </c>
    </row>
    <row r="14" spans="1:16" ht="26.4">
      <c r="A14" s="216">
        <f t="shared" ca="1" si="1"/>
        <v>4</v>
      </c>
      <c r="B14" s="128" t="str">
        <f t="shared" ca="1" si="2"/>
        <v>〃</v>
      </c>
      <c r="C14" s="122" t="str">
        <f t="shared" ca="1" si="3"/>
        <v>〃</v>
      </c>
      <c r="D14" s="122" t="str">
        <f t="shared" ca="1" si="4"/>
        <v>〃</v>
      </c>
      <c r="E14" s="122" t="s">
        <v>241</v>
      </c>
      <c r="F14" s="122">
        <v>4</v>
      </c>
      <c r="G14" s="122"/>
      <c r="H14" s="122"/>
      <c r="I14" s="122"/>
      <c r="J14" s="122">
        <v>36</v>
      </c>
      <c r="K14" s="122"/>
      <c r="L14" s="129" t="s">
        <v>398</v>
      </c>
      <c r="M14" s="128" t="s">
        <v>395</v>
      </c>
      <c r="N14" s="122" t="s">
        <v>165</v>
      </c>
      <c r="O14" s="122" t="s">
        <v>396</v>
      </c>
      <c r="P14" s="115" t="str">
        <f t="shared" si="5"/>
        <v>東側予告縮小2個更新_x000D_
西側予告縮小2個更新</v>
      </c>
    </row>
    <row r="15" spans="1:16" ht="26.4">
      <c r="A15" s="216">
        <f t="shared" ca="1" si="1"/>
        <v>4</v>
      </c>
      <c r="B15" s="128" t="str">
        <f t="shared" ca="1" si="2"/>
        <v>〃</v>
      </c>
      <c r="C15" s="122" t="str">
        <f t="shared" ca="1" si="3"/>
        <v>〃</v>
      </c>
      <c r="D15" s="122" t="str">
        <f t="shared" ca="1" si="4"/>
        <v>〃</v>
      </c>
      <c r="E15" s="122" t="s">
        <v>243</v>
      </c>
      <c r="F15" s="122">
        <v>2</v>
      </c>
      <c r="G15" s="122">
        <v>5.2</v>
      </c>
      <c r="H15" s="122"/>
      <c r="I15" s="122"/>
      <c r="J15" s="122"/>
      <c r="K15" s="122"/>
      <c r="L15" s="129" t="s">
        <v>399</v>
      </c>
      <c r="M15" s="128" t="s">
        <v>395</v>
      </c>
      <c r="N15" s="122" t="s">
        <v>165</v>
      </c>
      <c r="O15" s="122" t="s">
        <v>396</v>
      </c>
      <c r="P15" s="115" t="str">
        <f t="shared" si="5"/>
        <v>西側停止線2.6m更新_x000D_
東側停止線2.6m更新</v>
      </c>
    </row>
    <row r="16" spans="1:16" ht="26.4">
      <c r="A16" s="216">
        <f t="shared" ca="1" si="1"/>
        <v>5</v>
      </c>
      <c r="B16" s="128" t="str">
        <f t="shared" ca="1" si="2"/>
        <v>第12-5-0692</v>
      </c>
      <c r="C16" s="122" t="str">
        <f t="shared" ca="1" si="3"/>
        <v>〃</v>
      </c>
      <c r="D16" s="122" t="str">
        <f t="shared" ca="1" si="4"/>
        <v>尾道市向島町11,231番地46先交差点</v>
      </c>
      <c r="E16" s="122" t="s">
        <v>310</v>
      </c>
      <c r="F16" s="122">
        <v>1</v>
      </c>
      <c r="G16" s="122"/>
      <c r="H16" s="122"/>
      <c r="I16" s="122"/>
      <c r="J16" s="122">
        <v>13</v>
      </c>
      <c r="K16" s="122"/>
      <c r="L16" s="129" t="s">
        <v>402</v>
      </c>
      <c r="M16" s="128" t="s">
        <v>400</v>
      </c>
      <c r="N16" s="122" t="s">
        <v>165</v>
      </c>
      <c r="O16" s="122" t="s">
        <v>401</v>
      </c>
      <c r="P16" s="115" t="str">
        <f t="shared" si="5"/>
        <v>止まれ縮小文字更新</v>
      </c>
    </row>
    <row r="17" spans="1:16" ht="26.4">
      <c r="A17" s="216">
        <f t="shared" ca="1" si="1"/>
        <v>5</v>
      </c>
      <c r="B17" s="128" t="str">
        <f t="shared" ca="1" si="2"/>
        <v>〃</v>
      </c>
      <c r="C17" s="122" t="str">
        <f t="shared" ca="1" si="3"/>
        <v>〃</v>
      </c>
      <c r="D17" s="122" t="str">
        <f t="shared" ca="1" si="4"/>
        <v>〃</v>
      </c>
      <c r="E17" s="122" t="s">
        <v>243</v>
      </c>
      <c r="F17" s="122">
        <v>1</v>
      </c>
      <c r="G17" s="122"/>
      <c r="H17" s="122">
        <v>3.1</v>
      </c>
      <c r="I17" s="122"/>
      <c r="J17" s="122"/>
      <c r="K17" s="122"/>
      <c r="L17" s="129" t="s">
        <v>403</v>
      </c>
      <c r="M17" s="128" t="s">
        <v>400</v>
      </c>
      <c r="N17" s="122" t="s">
        <v>165</v>
      </c>
      <c r="O17" s="122" t="s">
        <v>401</v>
      </c>
      <c r="P17" s="115" t="str">
        <f t="shared" si="5"/>
        <v>停止線3.1m更新</v>
      </c>
    </row>
    <row r="18" spans="1:16" ht="26.4">
      <c r="A18" s="216">
        <f t="shared" ca="1" si="1"/>
        <v>6</v>
      </c>
      <c r="B18" s="128" t="str">
        <f t="shared" ca="1" si="2"/>
        <v>第20-5-0585</v>
      </c>
      <c r="C18" s="122" t="str">
        <f t="shared" ca="1" si="3"/>
        <v>〃</v>
      </c>
      <c r="D18" s="122" t="str">
        <f t="shared" ca="1" si="4"/>
        <v>尾道市向島町13,633番地先交差点</v>
      </c>
      <c r="E18" s="122" t="s">
        <v>237</v>
      </c>
      <c r="F18" s="122">
        <v>1</v>
      </c>
      <c r="G18" s="122">
        <v>32</v>
      </c>
      <c r="H18" s="122"/>
      <c r="I18" s="122"/>
      <c r="J18" s="122"/>
      <c r="K18" s="122"/>
      <c r="L18" s="129" t="s">
        <v>406</v>
      </c>
      <c r="M18" s="128" t="s">
        <v>404</v>
      </c>
      <c r="N18" s="122" t="s">
        <v>165</v>
      </c>
      <c r="O18" s="122" t="s">
        <v>405</v>
      </c>
      <c r="P18" s="115" t="str">
        <f t="shared" si="5"/>
        <v>4m8縞更新</v>
      </c>
    </row>
    <row r="19" spans="1:16" ht="26.4">
      <c r="A19" s="216">
        <f t="shared" ca="1" si="1"/>
        <v>6</v>
      </c>
      <c r="B19" s="128" t="str">
        <f t="shared" ca="1" si="2"/>
        <v>〃</v>
      </c>
      <c r="C19" s="122" t="str">
        <f t="shared" ca="1" si="3"/>
        <v>〃</v>
      </c>
      <c r="D19" s="122" t="str">
        <f t="shared" ca="1" si="4"/>
        <v>〃</v>
      </c>
      <c r="E19" s="122" t="s">
        <v>241</v>
      </c>
      <c r="F19" s="122">
        <v>2</v>
      </c>
      <c r="G19" s="122"/>
      <c r="H19" s="122"/>
      <c r="I19" s="122"/>
      <c r="J19" s="122">
        <v>18</v>
      </c>
      <c r="K19" s="122"/>
      <c r="L19" s="129" t="s">
        <v>407</v>
      </c>
      <c r="M19" s="128" t="s">
        <v>404</v>
      </c>
      <c r="N19" s="122" t="s">
        <v>165</v>
      </c>
      <c r="O19" s="122" t="s">
        <v>405</v>
      </c>
      <c r="P19" s="115" t="str">
        <f t="shared" si="5"/>
        <v>予告縮小2個更新</v>
      </c>
    </row>
    <row r="20" spans="1:16" ht="26.4">
      <c r="A20" s="216">
        <f t="shared" ca="1" si="1"/>
        <v>6</v>
      </c>
      <c r="B20" s="128" t="str">
        <f t="shared" ca="1" si="2"/>
        <v>〃</v>
      </c>
      <c r="C20" s="122" t="str">
        <f t="shared" ca="1" si="3"/>
        <v>〃</v>
      </c>
      <c r="D20" s="122" t="str">
        <f t="shared" ca="1" si="4"/>
        <v>〃</v>
      </c>
      <c r="E20" s="122" t="s">
        <v>243</v>
      </c>
      <c r="F20" s="122">
        <v>1</v>
      </c>
      <c r="G20" s="122">
        <v>2.8</v>
      </c>
      <c r="H20" s="122"/>
      <c r="I20" s="122"/>
      <c r="J20" s="122"/>
      <c r="K20" s="122"/>
      <c r="L20" s="129" t="s">
        <v>408</v>
      </c>
      <c r="M20" s="128" t="s">
        <v>404</v>
      </c>
      <c r="N20" s="122" t="s">
        <v>165</v>
      </c>
      <c r="O20" s="122" t="s">
        <v>405</v>
      </c>
      <c r="P20" s="115" t="str">
        <f t="shared" si="5"/>
        <v>停止線2.8m更新</v>
      </c>
    </row>
    <row r="21" spans="1:16" ht="26.4">
      <c r="A21" s="216">
        <f t="shared" ca="1" si="1"/>
        <v>7</v>
      </c>
      <c r="B21" s="128" t="str">
        <f t="shared" ca="1" si="2"/>
        <v>第20-5-0539</v>
      </c>
      <c r="C21" s="122" t="str">
        <f t="shared" ca="1" si="3"/>
        <v>国道317号</v>
      </c>
      <c r="D21" s="122" t="str">
        <f t="shared" ca="1" si="4"/>
        <v>尾道市向島町14,523番地2先交差点</v>
      </c>
      <c r="E21" s="122" t="s">
        <v>237</v>
      </c>
      <c r="F21" s="122">
        <v>1</v>
      </c>
      <c r="G21" s="122">
        <v>32</v>
      </c>
      <c r="H21" s="122"/>
      <c r="I21" s="122"/>
      <c r="J21" s="122"/>
      <c r="K21" s="122"/>
      <c r="L21" s="129" t="s">
        <v>412</v>
      </c>
      <c r="M21" s="128" t="s">
        <v>409</v>
      </c>
      <c r="N21" s="122" t="s">
        <v>410</v>
      </c>
      <c r="O21" s="122" t="s">
        <v>411</v>
      </c>
      <c r="P21" s="115" t="str">
        <f t="shared" si="5"/>
        <v>4m8縞更新</v>
      </c>
    </row>
    <row r="22" spans="1:16" ht="26.4">
      <c r="A22" s="216">
        <f t="shared" ca="1" si="1"/>
        <v>7</v>
      </c>
      <c r="B22" s="128" t="str">
        <f t="shared" ca="1" si="2"/>
        <v>〃</v>
      </c>
      <c r="C22" s="122" t="str">
        <f t="shared" ca="1" si="3"/>
        <v>〃</v>
      </c>
      <c r="D22" s="122" t="str">
        <f t="shared" ca="1" si="4"/>
        <v>〃</v>
      </c>
      <c r="E22" s="122" t="s">
        <v>241</v>
      </c>
      <c r="F22" s="122">
        <v>4</v>
      </c>
      <c r="G22" s="122"/>
      <c r="H22" s="122"/>
      <c r="I22" s="122"/>
      <c r="J22" s="122">
        <v>36</v>
      </c>
      <c r="K22" s="122"/>
      <c r="L22" s="129" t="s">
        <v>413</v>
      </c>
      <c r="M22" s="128" t="s">
        <v>409</v>
      </c>
      <c r="N22" s="122" t="s">
        <v>410</v>
      </c>
      <c r="O22" s="122" t="s">
        <v>411</v>
      </c>
      <c r="P22" s="115" t="str">
        <f t="shared" si="5"/>
        <v>西側 予告縮小2個更新_x000D_
東側 予告縮小2個更新</v>
      </c>
    </row>
    <row r="23" spans="1:16" ht="26.4">
      <c r="A23" s="216">
        <f t="shared" ca="1" si="1"/>
        <v>7</v>
      </c>
      <c r="B23" s="128" t="str">
        <f t="shared" ca="1" si="2"/>
        <v>〃</v>
      </c>
      <c r="C23" s="122" t="str">
        <f t="shared" ca="1" si="3"/>
        <v>〃</v>
      </c>
      <c r="D23" s="122" t="str">
        <f t="shared" ca="1" si="4"/>
        <v>〃</v>
      </c>
      <c r="E23" s="122" t="s">
        <v>243</v>
      </c>
      <c r="F23" s="122">
        <v>2</v>
      </c>
      <c r="G23" s="122">
        <v>6.2</v>
      </c>
      <c r="H23" s="122"/>
      <c r="I23" s="122"/>
      <c r="J23" s="122"/>
      <c r="K23" s="122"/>
      <c r="L23" s="129" t="s">
        <v>414</v>
      </c>
      <c r="M23" s="128" t="s">
        <v>409</v>
      </c>
      <c r="N23" s="122" t="s">
        <v>410</v>
      </c>
      <c r="O23" s="122" t="s">
        <v>411</v>
      </c>
      <c r="P23" s="115" t="str">
        <f t="shared" si="5"/>
        <v>西側 停止線3.1m更新_x000D_
東側 停止線3.1m更新</v>
      </c>
    </row>
    <row r="24" spans="1:16" ht="26.4">
      <c r="A24" s="216">
        <f t="shared" ca="1" si="1"/>
        <v>8</v>
      </c>
      <c r="B24" s="128" t="str">
        <f t="shared" ca="1" si="2"/>
        <v>第20-5-0551</v>
      </c>
      <c r="C24" s="122" t="str">
        <f t="shared" ca="1" si="3"/>
        <v>〃</v>
      </c>
      <c r="D24" s="122" t="str">
        <f t="shared" ca="1" si="4"/>
        <v>尾道市向島町15,240番地98（みゆき公園）南角先交差点</v>
      </c>
      <c r="E24" s="122" t="s">
        <v>237</v>
      </c>
      <c r="F24" s="122">
        <v>1</v>
      </c>
      <c r="G24" s="122">
        <v>24</v>
      </c>
      <c r="H24" s="122"/>
      <c r="I24" s="122"/>
      <c r="J24" s="122"/>
      <c r="K24" s="122"/>
      <c r="L24" s="129" t="s">
        <v>417</v>
      </c>
      <c r="M24" s="128" t="s">
        <v>415</v>
      </c>
      <c r="N24" s="122" t="s">
        <v>410</v>
      </c>
      <c r="O24" s="122" t="s">
        <v>416</v>
      </c>
      <c r="P24" s="115" t="str">
        <f t="shared" si="5"/>
        <v>南東側 4m6縞更新</v>
      </c>
    </row>
    <row r="25" spans="1:16" ht="26.4">
      <c r="A25" s="216">
        <f t="shared" ca="1" si="1"/>
        <v>8</v>
      </c>
      <c r="B25" s="128" t="str">
        <f t="shared" ca="1" si="2"/>
        <v>〃</v>
      </c>
      <c r="C25" s="122" t="str">
        <f t="shared" ca="1" si="3"/>
        <v>〃</v>
      </c>
      <c r="D25" s="122" t="str">
        <f t="shared" ca="1" si="4"/>
        <v>〃</v>
      </c>
      <c r="E25" s="122" t="s">
        <v>243</v>
      </c>
      <c r="F25" s="122">
        <v>1</v>
      </c>
      <c r="G25" s="122">
        <v>4.5999999999999996</v>
      </c>
      <c r="H25" s="122"/>
      <c r="I25" s="122"/>
      <c r="J25" s="122"/>
      <c r="K25" s="122"/>
      <c r="L25" s="129" t="s">
        <v>418</v>
      </c>
      <c r="M25" s="128" t="s">
        <v>415</v>
      </c>
      <c r="N25" s="122" t="s">
        <v>410</v>
      </c>
      <c r="O25" s="122" t="s">
        <v>416</v>
      </c>
      <c r="P25" s="115" t="str">
        <f t="shared" si="5"/>
        <v>南東側 北東側停止線4.6m更新</v>
      </c>
    </row>
    <row r="26" spans="1:16" ht="26.4">
      <c r="A26" s="216">
        <f t="shared" ca="1" si="1"/>
        <v>9</v>
      </c>
      <c r="B26" s="128" t="str">
        <f t="shared" ca="1" si="2"/>
        <v>第20-5-0887</v>
      </c>
      <c r="C26" s="122" t="str">
        <f t="shared" ca="1" si="3"/>
        <v>市道</v>
      </c>
      <c r="D26" s="122" t="str">
        <f t="shared" ca="1" si="4"/>
        <v>尾道市向島町2,209番地11北東方10メートル先交差点</v>
      </c>
      <c r="E26" s="122" t="s">
        <v>237</v>
      </c>
      <c r="F26" s="122">
        <v>1</v>
      </c>
      <c r="G26" s="122">
        <v>29.5</v>
      </c>
      <c r="H26" s="122"/>
      <c r="I26" s="122"/>
      <c r="J26" s="122"/>
      <c r="K26" s="122"/>
      <c r="L26" s="129" t="s">
        <v>421</v>
      </c>
      <c r="M26" s="128" t="s">
        <v>419</v>
      </c>
      <c r="N26" s="122" t="s">
        <v>165</v>
      </c>
      <c r="O26" s="122" t="s">
        <v>420</v>
      </c>
      <c r="P26" s="115" t="str">
        <f t="shared" si="5"/>
        <v>南から4m7縞1.5m1縞更新</v>
      </c>
    </row>
    <row r="27" spans="1:16" ht="26.4">
      <c r="A27" s="216">
        <f t="shared" ca="1" si="1"/>
        <v>9</v>
      </c>
      <c r="B27" s="128" t="str">
        <f t="shared" ca="1" si="2"/>
        <v>〃</v>
      </c>
      <c r="C27" s="122" t="str">
        <f t="shared" ca="1" si="3"/>
        <v>〃</v>
      </c>
      <c r="D27" s="122" t="str">
        <f t="shared" ca="1" si="4"/>
        <v>〃</v>
      </c>
      <c r="E27" s="122" t="s">
        <v>243</v>
      </c>
      <c r="F27" s="122">
        <v>1</v>
      </c>
      <c r="G27" s="122">
        <v>2.6</v>
      </c>
      <c r="H27" s="122"/>
      <c r="I27" s="122"/>
      <c r="J27" s="122"/>
      <c r="K27" s="122"/>
      <c r="L27" s="129" t="s">
        <v>422</v>
      </c>
      <c r="M27" s="128" t="s">
        <v>419</v>
      </c>
      <c r="N27" s="122" t="s">
        <v>165</v>
      </c>
      <c r="O27" s="122" t="s">
        <v>420</v>
      </c>
      <c r="P27" s="115" t="str">
        <f t="shared" si="5"/>
        <v>西側停止線2.6m更新</v>
      </c>
    </row>
    <row r="28" spans="1:16" ht="26.4">
      <c r="A28" s="216">
        <f t="shared" ca="1" si="1"/>
        <v>10</v>
      </c>
      <c r="B28" s="128" t="str">
        <f t="shared" ca="1" si="2"/>
        <v>第20-5-0862</v>
      </c>
      <c r="C28" s="122" t="str">
        <f t="shared" ca="1" si="3"/>
        <v>〃</v>
      </c>
      <c r="D28" s="122" t="str">
        <f t="shared" ca="1" si="4"/>
        <v>尾道市向島町4,529番地先</v>
      </c>
      <c r="E28" s="122" t="s">
        <v>237</v>
      </c>
      <c r="F28" s="122">
        <v>1</v>
      </c>
      <c r="G28" s="122">
        <v>28</v>
      </c>
      <c r="H28" s="122"/>
      <c r="I28" s="122"/>
      <c r="J28" s="122"/>
      <c r="K28" s="122"/>
      <c r="L28" s="129" t="s">
        <v>425</v>
      </c>
      <c r="M28" s="128" t="s">
        <v>423</v>
      </c>
      <c r="N28" s="122" t="s">
        <v>165</v>
      </c>
      <c r="O28" s="122" t="s">
        <v>424</v>
      </c>
      <c r="P28" s="115" t="str">
        <f t="shared" si="5"/>
        <v>4m7縞更新</v>
      </c>
    </row>
    <row r="29" spans="1:16" ht="52.8">
      <c r="A29" s="216">
        <f t="shared" ca="1" si="1"/>
        <v>10</v>
      </c>
      <c r="B29" s="128" t="str">
        <f t="shared" ca="1" si="2"/>
        <v>〃</v>
      </c>
      <c r="C29" s="122" t="str">
        <f t="shared" ca="1" si="3"/>
        <v>〃</v>
      </c>
      <c r="D29" s="122" t="str">
        <f t="shared" ca="1" si="4"/>
        <v>〃</v>
      </c>
      <c r="E29" s="122" t="s">
        <v>241</v>
      </c>
      <c r="F29" s="122">
        <v>4</v>
      </c>
      <c r="G29" s="122"/>
      <c r="H29" s="122"/>
      <c r="I29" s="122"/>
      <c r="J29" s="122">
        <v>36</v>
      </c>
      <c r="K29" s="122"/>
      <c r="L29" s="129" t="s">
        <v>426</v>
      </c>
      <c r="M29" s="128" t="s">
        <v>423</v>
      </c>
      <c r="N29" s="122" t="s">
        <v>165</v>
      </c>
      <c r="O29" s="122" t="s">
        <v>424</v>
      </c>
      <c r="P29" s="115" t="str">
        <f t="shared" si="5"/>
        <v>北西側 予告縮小2個更新_x000D_
南東側 予告縮小2個更新</v>
      </c>
    </row>
    <row r="30" spans="1:16" ht="26.4">
      <c r="A30" s="216">
        <f t="shared" ca="1" si="1"/>
        <v>10</v>
      </c>
      <c r="B30" s="128" t="str">
        <f t="shared" ca="1" si="2"/>
        <v>〃</v>
      </c>
      <c r="C30" s="122" t="str">
        <f t="shared" ca="1" si="3"/>
        <v>〃</v>
      </c>
      <c r="D30" s="122" t="str">
        <f t="shared" ca="1" si="4"/>
        <v>〃</v>
      </c>
      <c r="E30" s="122" t="s">
        <v>243</v>
      </c>
      <c r="F30" s="122">
        <v>2</v>
      </c>
      <c r="G30" s="122">
        <v>5.6</v>
      </c>
      <c r="H30" s="122"/>
      <c r="I30" s="122"/>
      <c r="J30" s="122"/>
      <c r="K30" s="122"/>
      <c r="L30" s="129" t="s">
        <v>427</v>
      </c>
      <c r="M30" s="128" t="s">
        <v>423</v>
      </c>
      <c r="N30" s="122" t="s">
        <v>165</v>
      </c>
      <c r="O30" s="122" t="s">
        <v>424</v>
      </c>
      <c r="P30" s="115" t="str">
        <f t="shared" si="5"/>
        <v>西側 停止線2.8m更新_x000D_
東側 停止線2.8m更新</v>
      </c>
    </row>
    <row r="31" spans="1:16" ht="66">
      <c r="A31" s="216">
        <f t="shared" ca="1" si="1"/>
        <v>11</v>
      </c>
      <c r="B31" s="128" t="str">
        <f t="shared" ca="1" si="2"/>
        <v>第20-5-0465</v>
      </c>
      <c r="C31" s="122" t="str">
        <f t="shared" ca="1" si="3"/>
        <v>国道317号</v>
      </c>
      <c r="D31" s="122" t="str">
        <f t="shared" ca="1" si="4"/>
        <v>尾道市向島町5,094番地2先（田尻交差点）</v>
      </c>
      <c r="E31" s="122" t="s">
        <v>237</v>
      </c>
      <c r="F31" s="122">
        <v>3</v>
      </c>
      <c r="G31" s="122">
        <v>61.3</v>
      </c>
      <c r="H31" s="122"/>
      <c r="I31" s="122"/>
      <c r="J31" s="122"/>
      <c r="K31" s="122"/>
      <c r="L31" s="129" t="s">
        <v>430</v>
      </c>
      <c r="M31" s="128" t="s">
        <v>428</v>
      </c>
      <c r="N31" s="122" t="s">
        <v>410</v>
      </c>
      <c r="O31" s="122" t="s">
        <v>429</v>
      </c>
      <c r="P31" s="115" t="str">
        <f t="shared" si="5"/>
        <v>南側 西から2.4m1縞3.3m5縞更新_x000D_
西側 3m7縞更新_x000D_
北側 西から3.3m6縞1.6m1縞更新</v>
      </c>
    </row>
    <row r="32" spans="1:16" ht="39.6">
      <c r="A32" s="216">
        <f t="shared" ca="1" si="1"/>
        <v>11</v>
      </c>
      <c r="B32" s="128" t="str">
        <f t="shared" ca="1" si="2"/>
        <v>〃</v>
      </c>
      <c r="C32" s="122" t="str">
        <f t="shared" ca="1" si="3"/>
        <v>〃</v>
      </c>
      <c r="D32" s="122" t="str">
        <f t="shared" ca="1" si="4"/>
        <v>〃</v>
      </c>
      <c r="E32" s="122" t="s">
        <v>243</v>
      </c>
      <c r="F32" s="122">
        <v>3</v>
      </c>
      <c r="G32" s="122">
        <v>6.1</v>
      </c>
      <c r="H32" s="122"/>
      <c r="I32" s="122"/>
      <c r="J32" s="122"/>
      <c r="K32" s="122"/>
      <c r="L32" s="129" t="s">
        <v>431</v>
      </c>
      <c r="M32" s="128" t="s">
        <v>428</v>
      </c>
      <c r="N32" s="122" t="s">
        <v>410</v>
      </c>
      <c r="O32" s="122" t="s">
        <v>429</v>
      </c>
      <c r="P32" s="115" t="str">
        <f t="shared" si="5"/>
        <v>南側 停止線1.6m_x000D_
西側 停止線2.8m更新_x000D_
北側 停止線1.7m更新</v>
      </c>
    </row>
    <row r="33" spans="1:16" ht="39.6">
      <c r="A33" s="216">
        <f t="shared" ca="1" si="1"/>
        <v>12</v>
      </c>
      <c r="B33" s="128" t="str">
        <f t="shared" ca="1" si="2"/>
        <v>第20-5-0454</v>
      </c>
      <c r="C33" s="122" t="str">
        <f t="shared" ca="1" si="3"/>
        <v>市道</v>
      </c>
      <c r="D33" s="122" t="str">
        <f t="shared" ca="1" si="4"/>
        <v>尾道市向島町5,201番地2先</v>
      </c>
      <c r="E33" s="122" t="s">
        <v>237</v>
      </c>
      <c r="F33" s="122">
        <v>1</v>
      </c>
      <c r="G33" s="122">
        <v>13.9</v>
      </c>
      <c r="H33" s="122"/>
      <c r="I33" s="122"/>
      <c r="J33" s="122"/>
      <c r="K33" s="122"/>
      <c r="L33" s="129" t="s">
        <v>434</v>
      </c>
      <c r="M33" s="128" t="s">
        <v>432</v>
      </c>
      <c r="N33" s="122" t="s">
        <v>165</v>
      </c>
      <c r="O33" s="122" t="s">
        <v>433</v>
      </c>
      <c r="P33" s="115" t="str">
        <f t="shared" si="5"/>
        <v>北西側から3m4縞､1.1+0.8m1縞更新(南東端除く)</v>
      </c>
    </row>
    <row r="34" spans="1:16" ht="26.4">
      <c r="A34" s="216">
        <f t="shared" ca="1" si="1"/>
        <v>12</v>
      </c>
      <c r="B34" s="128" t="str">
        <f t="shared" ca="1" si="2"/>
        <v>〃</v>
      </c>
      <c r="C34" s="122" t="str">
        <f t="shared" ca="1" si="3"/>
        <v>〃</v>
      </c>
      <c r="D34" s="122" t="str">
        <f t="shared" ca="1" si="4"/>
        <v>〃</v>
      </c>
      <c r="E34" s="122" t="s">
        <v>241</v>
      </c>
      <c r="F34" s="122">
        <v>2</v>
      </c>
      <c r="G34" s="122"/>
      <c r="H34" s="122"/>
      <c r="I34" s="122"/>
      <c r="J34" s="122">
        <v>18</v>
      </c>
      <c r="K34" s="122"/>
      <c r="L34" s="129" t="s">
        <v>435</v>
      </c>
      <c r="M34" s="128" t="s">
        <v>432</v>
      </c>
      <c r="N34" s="122" t="s">
        <v>165</v>
      </c>
      <c r="O34" s="122" t="s">
        <v>433</v>
      </c>
      <c r="P34" s="115" t="str">
        <f t="shared" si="5"/>
        <v>北東側 予告縮小2個更新</v>
      </c>
    </row>
    <row r="35" spans="1:16" ht="26.4">
      <c r="A35" s="216">
        <f t="shared" ca="1" si="1"/>
        <v>12</v>
      </c>
      <c r="B35" s="128" t="str">
        <f t="shared" ca="1" si="2"/>
        <v>〃</v>
      </c>
      <c r="C35" s="122" t="str">
        <f t="shared" ca="1" si="3"/>
        <v>〃</v>
      </c>
      <c r="D35" s="122" t="str">
        <f t="shared" ca="1" si="4"/>
        <v>〃</v>
      </c>
      <c r="E35" s="122" t="s">
        <v>243</v>
      </c>
      <c r="F35" s="122">
        <v>1</v>
      </c>
      <c r="G35" s="122">
        <v>2.2999999999999998</v>
      </c>
      <c r="H35" s="122"/>
      <c r="I35" s="122"/>
      <c r="J35" s="122"/>
      <c r="K35" s="122"/>
      <c r="L35" s="129" t="s">
        <v>436</v>
      </c>
      <c r="M35" s="128" t="s">
        <v>432</v>
      </c>
      <c r="N35" s="122" t="s">
        <v>165</v>
      </c>
      <c r="O35" s="122" t="s">
        <v>433</v>
      </c>
      <c r="P35" s="115" t="str">
        <f t="shared" si="5"/>
        <v>南西側停止線2.3m新設</v>
      </c>
    </row>
    <row r="36" spans="1:16" ht="26.4">
      <c r="A36" s="216">
        <f t="shared" ca="1" si="1"/>
        <v>13</v>
      </c>
      <c r="B36" s="128" t="str">
        <f t="shared" ca="1" si="2"/>
        <v>第20-5-0856</v>
      </c>
      <c r="C36" s="122" t="str">
        <f t="shared" ca="1" si="3"/>
        <v>〃</v>
      </c>
      <c r="D36" s="122" t="str">
        <f t="shared" ca="1" si="4"/>
        <v>尾道市向島町5,206番地1先交差点</v>
      </c>
      <c r="E36" s="122" t="s">
        <v>237</v>
      </c>
      <c r="F36" s="122">
        <v>1</v>
      </c>
      <c r="G36" s="122">
        <v>36</v>
      </c>
      <c r="H36" s="122"/>
      <c r="I36" s="122"/>
      <c r="J36" s="122"/>
      <c r="K36" s="122"/>
      <c r="L36" s="129" t="s">
        <v>439</v>
      </c>
      <c r="M36" s="128" t="s">
        <v>437</v>
      </c>
      <c r="N36" s="122" t="s">
        <v>165</v>
      </c>
      <c r="O36" s="122" t="s">
        <v>438</v>
      </c>
      <c r="P36" s="115" t="str">
        <f t="shared" si="5"/>
        <v>東側 4m9縞更新</v>
      </c>
    </row>
    <row r="37" spans="1:16" ht="26.4">
      <c r="A37" s="216">
        <f t="shared" ca="1" si="1"/>
        <v>13</v>
      </c>
      <c r="B37" s="128" t="str">
        <f t="shared" ca="1" si="2"/>
        <v>〃</v>
      </c>
      <c r="C37" s="122" t="str">
        <f t="shared" ca="1" si="3"/>
        <v>〃</v>
      </c>
      <c r="D37" s="122" t="str">
        <f t="shared" ca="1" si="4"/>
        <v>〃</v>
      </c>
      <c r="E37" s="122" t="s">
        <v>241</v>
      </c>
      <c r="F37" s="122">
        <v>4</v>
      </c>
      <c r="G37" s="122"/>
      <c r="H37" s="122"/>
      <c r="I37" s="122"/>
      <c r="J37" s="122">
        <v>36</v>
      </c>
      <c r="K37" s="122"/>
      <c r="L37" s="129" t="s">
        <v>440</v>
      </c>
      <c r="M37" s="128" t="s">
        <v>437</v>
      </c>
      <c r="N37" s="122" t="s">
        <v>165</v>
      </c>
      <c r="O37" s="122" t="s">
        <v>438</v>
      </c>
      <c r="P37" s="115" t="str">
        <f t="shared" si="5"/>
        <v>南側 予告縮小2個更新_x000D_
東側 予告縮小2個更新</v>
      </c>
    </row>
    <row r="38" spans="1:16" ht="66">
      <c r="A38" s="216">
        <f t="shared" ca="1" si="1"/>
        <v>13</v>
      </c>
      <c r="B38" s="128" t="str">
        <f t="shared" ca="1" si="2"/>
        <v>〃</v>
      </c>
      <c r="C38" s="122" t="str">
        <f t="shared" ca="1" si="3"/>
        <v>〃</v>
      </c>
      <c r="D38" s="122" t="str">
        <f t="shared" ca="1" si="4"/>
        <v>〃</v>
      </c>
      <c r="E38" s="122" t="s">
        <v>243</v>
      </c>
      <c r="F38" s="122">
        <v>2</v>
      </c>
      <c r="G38" s="122">
        <v>7.5</v>
      </c>
      <c r="H38" s="122"/>
      <c r="I38" s="122"/>
      <c r="J38" s="122"/>
      <c r="K38" s="122"/>
      <c r="L38" s="129" t="s">
        <v>441</v>
      </c>
      <c r="M38" s="128" t="s">
        <v>437</v>
      </c>
      <c r="N38" s="122" t="s">
        <v>165</v>
      </c>
      <c r="O38" s="122" t="s">
        <v>438</v>
      </c>
      <c r="P38" s="115" t="str">
        <f t="shared" si="5"/>
        <v>東側 西側停止線4m新設(外側ﾄﾞｯﾄ線に付け足し)_x000D_
東側 東側停止線3.5m更新</v>
      </c>
    </row>
    <row r="39" spans="1:16" ht="26.4">
      <c r="A39" s="216">
        <f t="shared" ca="1" si="1"/>
        <v>14</v>
      </c>
      <c r="B39" s="128" t="str">
        <f t="shared" ca="1" si="2"/>
        <v>第20-5-0870</v>
      </c>
      <c r="C39" s="122" t="str">
        <f t="shared" ca="1" si="3"/>
        <v>〃</v>
      </c>
      <c r="D39" s="122" t="str">
        <f t="shared" ca="1" si="4"/>
        <v>尾道市向島町5,420番地1先交差点</v>
      </c>
      <c r="E39" s="122" t="s">
        <v>241</v>
      </c>
      <c r="F39" s="122">
        <v>2</v>
      </c>
      <c r="G39" s="122"/>
      <c r="H39" s="122"/>
      <c r="I39" s="122"/>
      <c r="J39" s="122">
        <v>18</v>
      </c>
      <c r="K39" s="122"/>
      <c r="L39" s="129" t="s">
        <v>444</v>
      </c>
      <c r="M39" s="128" t="s">
        <v>442</v>
      </c>
      <c r="N39" s="122" t="s">
        <v>165</v>
      </c>
      <c r="O39" s="122" t="s">
        <v>443</v>
      </c>
      <c r="P39" s="115" t="str">
        <f t="shared" si="5"/>
        <v>西側予告縮小2個更新</v>
      </c>
    </row>
    <row r="40" spans="1:16" ht="26.4">
      <c r="A40" s="216">
        <f t="shared" ca="1" si="1"/>
        <v>14</v>
      </c>
      <c r="B40" s="128" t="str">
        <f t="shared" ca="1" si="2"/>
        <v>〃</v>
      </c>
      <c r="C40" s="122" t="str">
        <f t="shared" ca="1" si="3"/>
        <v>〃</v>
      </c>
      <c r="D40" s="122" t="str">
        <f t="shared" ca="1" si="4"/>
        <v>〃</v>
      </c>
      <c r="E40" s="122" t="s">
        <v>243</v>
      </c>
      <c r="F40" s="122">
        <v>1</v>
      </c>
      <c r="G40" s="122">
        <v>3.4</v>
      </c>
      <c r="H40" s="122"/>
      <c r="I40" s="122"/>
      <c r="J40" s="122"/>
      <c r="K40" s="122"/>
      <c r="L40" s="129" t="s">
        <v>445</v>
      </c>
      <c r="M40" s="128" t="s">
        <v>442</v>
      </c>
      <c r="N40" s="122" t="s">
        <v>165</v>
      </c>
      <c r="O40" s="122" t="s">
        <v>443</v>
      </c>
      <c r="P40" s="115" t="str">
        <f t="shared" si="5"/>
        <v>東側停止線3.4m新設(縞端から8m手前の位置)</v>
      </c>
    </row>
    <row r="41" spans="1:16" ht="52.8">
      <c r="A41" s="216">
        <f t="shared" ca="1" si="1"/>
        <v>15</v>
      </c>
      <c r="B41" s="128" t="str">
        <f t="shared" ca="1" si="2"/>
        <v>第20-5-0489</v>
      </c>
      <c r="C41" s="122" t="str">
        <f t="shared" ca="1" si="3"/>
        <v>県道（向島循環線）</v>
      </c>
      <c r="D41" s="122" t="str">
        <f t="shared" ca="1" si="4"/>
        <v>尾道市向島町5,557番地147先（江尻橋東詰交差点）</v>
      </c>
      <c r="E41" s="122" t="s">
        <v>237</v>
      </c>
      <c r="F41" s="122">
        <v>2</v>
      </c>
      <c r="G41" s="122">
        <v>29</v>
      </c>
      <c r="H41" s="122"/>
      <c r="I41" s="122"/>
      <c r="J41" s="122"/>
      <c r="K41" s="122"/>
      <c r="L41" s="129" t="s">
        <v>449</v>
      </c>
      <c r="M41" s="128" t="s">
        <v>446</v>
      </c>
      <c r="N41" s="122" t="s">
        <v>447</v>
      </c>
      <c r="O41" s="122" t="s">
        <v>448</v>
      </c>
      <c r="P41" s="115" t="str">
        <f t="shared" si="5"/>
        <v>南側 4m5縞(西側4縞除く)更新_x000D_
東側 3m3縞(南側4縞除く)更新</v>
      </c>
    </row>
    <row r="42" spans="1:16" ht="26.4">
      <c r="A42" s="216">
        <f t="shared" ca="1" si="1"/>
        <v>15</v>
      </c>
      <c r="B42" s="128" t="str">
        <f t="shared" ca="1" si="2"/>
        <v>〃</v>
      </c>
      <c r="C42" s="122" t="str">
        <f t="shared" ca="1" si="3"/>
        <v>〃</v>
      </c>
      <c r="D42" s="122" t="str">
        <f t="shared" ca="1" si="4"/>
        <v>〃</v>
      </c>
      <c r="E42" s="122" t="s">
        <v>243</v>
      </c>
      <c r="F42" s="122">
        <v>1</v>
      </c>
      <c r="G42" s="122">
        <v>2.9</v>
      </c>
      <c r="H42" s="122"/>
      <c r="I42" s="122"/>
      <c r="J42" s="122"/>
      <c r="K42" s="122"/>
      <c r="L42" s="129" t="s">
        <v>450</v>
      </c>
      <c r="M42" s="128" t="s">
        <v>446</v>
      </c>
      <c r="N42" s="122" t="s">
        <v>447</v>
      </c>
      <c r="O42" s="122" t="s">
        <v>448</v>
      </c>
      <c r="P42" s="115" t="str">
        <f t="shared" si="5"/>
        <v>西側 停止線2.9m更新</v>
      </c>
    </row>
    <row r="43" spans="1:16" ht="66">
      <c r="A43" s="216">
        <f t="shared" ca="1" si="1"/>
        <v>16</v>
      </c>
      <c r="B43" s="128" t="str">
        <f t="shared" ca="1" si="2"/>
        <v>第20-5-0503</v>
      </c>
      <c r="C43" s="122" t="str">
        <f t="shared" ca="1" si="3"/>
        <v>〃</v>
      </c>
      <c r="D43" s="122" t="str">
        <f t="shared" ca="1" si="4"/>
        <v>尾道市向島町5,557番地78北東角先（富浜交差点）</v>
      </c>
      <c r="E43" s="122" t="s">
        <v>237</v>
      </c>
      <c r="F43" s="122">
        <v>3</v>
      </c>
      <c r="G43" s="122">
        <v>39</v>
      </c>
      <c r="H43" s="122"/>
      <c r="I43" s="122"/>
      <c r="J43" s="122"/>
      <c r="K43" s="122"/>
      <c r="L43" s="129" t="s">
        <v>453</v>
      </c>
      <c r="M43" s="128" t="s">
        <v>451</v>
      </c>
      <c r="N43" s="122" t="s">
        <v>447</v>
      </c>
      <c r="O43" s="122" t="s">
        <v>452</v>
      </c>
      <c r="P43" s="115" t="str">
        <f t="shared" si="5"/>
        <v>南側 3m3縞更新(西側5縞除く)_x000D_
西側 3m3縞更新(南側4縞除く)_x000D_
東側 3m7縞更新</v>
      </c>
    </row>
    <row r="44" spans="1:16" ht="26.4">
      <c r="A44" s="216">
        <f t="shared" ca="1" si="1"/>
        <v>16</v>
      </c>
      <c r="B44" s="128" t="str">
        <f t="shared" ca="1" si="2"/>
        <v>〃</v>
      </c>
      <c r="C44" s="122" t="str">
        <f t="shared" ca="1" si="3"/>
        <v>〃</v>
      </c>
      <c r="D44" s="122" t="str">
        <f t="shared" ca="1" si="4"/>
        <v>〃</v>
      </c>
      <c r="E44" s="122" t="s">
        <v>243</v>
      </c>
      <c r="F44" s="122">
        <v>2</v>
      </c>
      <c r="G44" s="122">
        <v>5.6</v>
      </c>
      <c r="H44" s="122"/>
      <c r="I44" s="122"/>
      <c r="J44" s="122"/>
      <c r="K44" s="122"/>
      <c r="L44" s="129" t="s">
        <v>454</v>
      </c>
      <c r="M44" s="128" t="s">
        <v>451</v>
      </c>
      <c r="N44" s="122" t="s">
        <v>447</v>
      </c>
      <c r="O44" s="122" t="s">
        <v>452</v>
      </c>
      <c r="P44" s="115" t="str">
        <f t="shared" si="5"/>
        <v>西側 停止線2.8m更新_x000D_
東側 停止線2.8m更新</v>
      </c>
    </row>
    <row r="45" spans="1:16" ht="26.4">
      <c r="A45" s="216">
        <f t="shared" ca="1" si="1"/>
        <v>17</v>
      </c>
      <c r="B45" s="128" t="str">
        <f t="shared" ca="1" si="2"/>
        <v>第20-5-0876</v>
      </c>
      <c r="C45" s="122" t="str">
        <f t="shared" ca="1" si="3"/>
        <v>〃</v>
      </c>
      <c r="D45" s="122" t="str">
        <f t="shared" ca="1" si="4"/>
        <v>尾道市向島町5,581番地14南東角先交差点</v>
      </c>
      <c r="E45" s="122" t="s">
        <v>237</v>
      </c>
      <c r="F45" s="122">
        <v>1</v>
      </c>
      <c r="G45" s="122">
        <v>16</v>
      </c>
      <c r="H45" s="122"/>
      <c r="I45" s="122"/>
      <c r="J45" s="122"/>
      <c r="K45" s="122"/>
      <c r="L45" s="129" t="s">
        <v>457</v>
      </c>
      <c r="M45" s="128" t="s">
        <v>455</v>
      </c>
      <c r="N45" s="122" t="s">
        <v>447</v>
      </c>
      <c r="O45" s="122" t="s">
        <v>456</v>
      </c>
      <c r="P45" s="115" t="str">
        <f t="shared" si="5"/>
        <v>4m4縞(南側5縞除く)更新</v>
      </c>
    </row>
    <row r="46" spans="1:16" ht="26.4">
      <c r="A46" s="216">
        <f t="shared" ca="1" si="1"/>
        <v>17</v>
      </c>
      <c r="B46" s="128" t="str">
        <f t="shared" ca="1" si="2"/>
        <v>〃</v>
      </c>
      <c r="C46" s="122" t="str">
        <f t="shared" ca="1" si="3"/>
        <v>〃</v>
      </c>
      <c r="D46" s="122" t="str">
        <f t="shared" ca="1" si="4"/>
        <v>〃</v>
      </c>
      <c r="E46" s="122" t="s">
        <v>241</v>
      </c>
      <c r="F46" s="122">
        <v>2</v>
      </c>
      <c r="G46" s="122"/>
      <c r="H46" s="122"/>
      <c r="I46" s="122"/>
      <c r="J46" s="122">
        <v>18</v>
      </c>
      <c r="K46" s="122"/>
      <c r="L46" s="129" t="s">
        <v>444</v>
      </c>
      <c r="M46" s="128" t="s">
        <v>455</v>
      </c>
      <c r="N46" s="122" t="s">
        <v>447</v>
      </c>
      <c r="O46" s="122" t="s">
        <v>456</v>
      </c>
      <c r="P46" s="115" t="str">
        <f t="shared" si="5"/>
        <v>西側予告縮小2個更新</v>
      </c>
    </row>
    <row r="47" spans="1:16" ht="26.4">
      <c r="A47" s="216">
        <f t="shared" ca="1" si="1"/>
        <v>17</v>
      </c>
      <c r="B47" s="128" t="str">
        <f t="shared" ca="1" si="2"/>
        <v>〃</v>
      </c>
      <c r="C47" s="122" t="str">
        <f t="shared" ca="1" si="3"/>
        <v>〃</v>
      </c>
      <c r="D47" s="122" t="str">
        <f t="shared" ca="1" si="4"/>
        <v>〃</v>
      </c>
      <c r="E47" s="122" t="s">
        <v>243</v>
      </c>
      <c r="F47" s="122">
        <v>1</v>
      </c>
      <c r="G47" s="122">
        <v>2.6</v>
      </c>
      <c r="H47" s="122"/>
      <c r="I47" s="122"/>
      <c r="J47" s="122"/>
      <c r="K47" s="122"/>
      <c r="L47" s="129" t="s">
        <v>458</v>
      </c>
      <c r="M47" s="128" t="s">
        <v>455</v>
      </c>
      <c r="N47" s="122" t="s">
        <v>447</v>
      </c>
      <c r="O47" s="122" t="s">
        <v>456</v>
      </c>
      <c r="P47" s="115" t="str">
        <f t="shared" si="5"/>
        <v>西側停止線2.6m更新</v>
      </c>
    </row>
    <row r="48" spans="1:16" ht="132">
      <c r="A48" s="216">
        <f t="shared" ca="1" si="1"/>
        <v>18</v>
      </c>
      <c r="B48" s="128" t="str">
        <f t="shared" ca="1" si="2"/>
        <v>第20-5-0502</v>
      </c>
      <c r="C48" s="122" t="str">
        <f t="shared" ca="1" si="3"/>
        <v>〃</v>
      </c>
      <c r="D48" s="122" t="str">
        <f t="shared" ca="1" si="4"/>
        <v>尾道市向島町5,583番地4先（九軒島交差点）</v>
      </c>
      <c r="E48" s="122" t="s">
        <v>237</v>
      </c>
      <c r="F48" s="122">
        <v>4</v>
      </c>
      <c r="G48" s="122">
        <v>62</v>
      </c>
      <c r="H48" s="122"/>
      <c r="I48" s="122"/>
      <c r="J48" s="122"/>
      <c r="K48" s="122"/>
      <c r="L48" s="129" t="s">
        <v>461</v>
      </c>
      <c r="M48" s="128" t="s">
        <v>459</v>
      </c>
      <c r="N48" s="122" t="s">
        <v>447</v>
      </c>
      <c r="O48" s="122" t="s">
        <v>460</v>
      </c>
      <c r="P48" s="115" t="str">
        <f t="shared" si="5"/>
        <v>北側 3m5縞更新(各縞4mのうち北端1mは更新も削除もなし)_x000D_
西側 4m4縞(南側5縞除く)更新_x000D_
南側 3m5縞更新(各縞4mのうち南端1mは更新も削除もなし)_x000D_
東側 4m4縞(南側5縞除く)更新</v>
      </c>
    </row>
    <row r="49" spans="1:16" ht="39.6">
      <c r="A49" s="216">
        <f t="shared" ca="1" si="1"/>
        <v>18</v>
      </c>
      <c r="B49" s="128" t="str">
        <f t="shared" ca="1" si="2"/>
        <v>〃</v>
      </c>
      <c r="C49" s="122" t="str">
        <f t="shared" ca="1" si="3"/>
        <v>〃</v>
      </c>
      <c r="D49" s="122" t="str">
        <f t="shared" ca="1" si="4"/>
        <v>〃</v>
      </c>
      <c r="E49" s="122" t="s">
        <v>243</v>
      </c>
      <c r="F49" s="122">
        <v>3</v>
      </c>
      <c r="G49" s="122">
        <v>7.1</v>
      </c>
      <c r="H49" s="122"/>
      <c r="I49" s="122"/>
      <c r="J49" s="122"/>
      <c r="K49" s="122"/>
      <c r="L49" s="129" t="s">
        <v>462</v>
      </c>
      <c r="M49" s="128" t="s">
        <v>459</v>
      </c>
      <c r="N49" s="122" t="s">
        <v>447</v>
      </c>
      <c r="O49" s="122" t="s">
        <v>460</v>
      </c>
      <c r="P49" s="115" t="str">
        <f t="shared" si="5"/>
        <v>北側 停止線2.4m更新_x000D_
西側 停止線2.7m更新_x000D_
南側 停止線2m更新</v>
      </c>
    </row>
    <row r="50" spans="1:16" ht="66">
      <c r="A50" s="216">
        <f t="shared" ca="1" si="1"/>
        <v>19</v>
      </c>
      <c r="B50" s="128" t="str">
        <f t="shared" ca="1" si="2"/>
        <v>第20-5-0516</v>
      </c>
      <c r="C50" s="122" t="str">
        <f t="shared" ca="1" si="3"/>
        <v>〃</v>
      </c>
      <c r="D50" s="122" t="str">
        <f t="shared" ca="1" si="4"/>
        <v>尾道市向島町5,584番地9先（歌島橋東詰交差点）</v>
      </c>
      <c r="E50" s="122" t="s">
        <v>237</v>
      </c>
      <c r="F50" s="122">
        <v>2</v>
      </c>
      <c r="G50" s="122">
        <v>37</v>
      </c>
      <c r="H50" s="122"/>
      <c r="I50" s="122"/>
      <c r="J50" s="122"/>
      <c r="K50" s="122"/>
      <c r="L50" s="129" t="s">
        <v>465</v>
      </c>
      <c r="M50" s="128" t="s">
        <v>463</v>
      </c>
      <c r="N50" s="122" t="s">
        <v>447</v>
      </c>
      <c r="O50" s="122" t="s">
        <v>464</v>
      </c>
      <c r="P50" s="115" t="str">
        <f t="shared" si="5"/>
        <v>東側 4m4縞(南側5縞除く)更新_x000D_
北側 3m7縞更新(各縞4mのうち北端1mは更新も削除もなし)</v>
      </c>
    </row>
    <row r="51" spans="1:16" ht="26.4">
      <c r="A51" s="216">
        <f t="shared" ca="1" si="1"/>
        <v>19</v>
      </c>
      <c r="B51" s="128" t="str">
        <f t="shared" ca="1" si="2"/>
        <v>〃</v>
      </c>
      <c r="C51" s="122" t="str">
        <f t="shared" ca="1" si="3"/>
        <v>〃</v>
      </c>
      <c r="D51" s="122" t="str">
        <f t="shared" ca="1" si="4"/>
        <v>〃</v>
      </c>
      <c r="E51" s="122" t="s">
        <v>243</v>
      </c>
      <c r="F51" s="122">
        <v>2</v>
      </c>
      <c r="G51" s="122">
        <v>5.3</v>
      </c>
      <c r="H51" s="122"/>
      <c r="I51" s="122"/>
      <c r="J51" s="122"/>
      <c r="K51" s="122"/>
      <c r="L51" s="129" t="s">
        <v>466</v>
      </c>
      <c r="M51" s="128" t="s">
        <v>463</v>
      </c>
      <c r="N51" s="122" t="s">
        <v>447</v>
      </c>
      <c r="O51" s="122" t="s">
        <v>464</v>
      </c>
      <c r="P51" s="115" t="str">
        <f t="shared" si="5"/>
        <v>北側 停止線2.4m更新_x000D_
西側 停止線2.9m更新</v>
      </c>
    </row>
    <row r="52" spans="1:16" ht="26.4">
      <c r="A52" s="216">
        <f t="shared" ca="1" si="1"/>
        <v>20</v>
      </c>
      <c r="B52" s="128" t="str">
        <f t="shared" ca="1" si="2"/>
        <v>第12-5-0598</v>
      </c>
      <c r="C52" s="122" t="str">
        <f t="shared" ca="1" si="3"/>
        <v>〃</v>
      </c>
      <c r="D52" s="122" t="str">
        <f t="shared" ca="1" si="4"/>
        <v>尾道市向島町5,600番地4先交差点（うたじま橋西詰）</v>
      </c>
      <c r="E52" s="122" t="s">
        <v>310</v>
      </c>
      <c r="F52" s="122">
        <v>1</v>
      </c>
      <c r="G52" s="122"/>
      <c r="H52" s="122"/>
      <c r="I52" s="122"/>
      <c r="J52" s="122">
        <v>13</v>
      </c>
      <c r="K52" s="122"/>
      <c r="L52" s="129" t="s">
        <v>469</v>
      </c>
      <c r="M52" s="128" t="s">
        <v>467</v>
      </c>
      <c r="N52" s="122" t="s">
        <v>447</v>
      </c>
      <c r="O52" s="122" t="s">
        <v>468</v>
      </c>
      <c r="P52" s="115" t="str">
        <f t="shared" si="5"/>
        <v>北側 標準文字2割分削除後縮小更新</v>
      </c>
    </row>
    <row r="53" spans="1:16" ht="26.4">
      <c r="A53" s="216">
        <f t="shared" ca="1" si="1"/>
        <v>20</v>
      </c>
      <c r="B53" s="128" t="str">
        <f t="shared" ca="1" si="2"/>
        <v>〃</v>
      </c>
      <c r="C53" s="122" t="str">
        <f t="shared" ca="1" si="3"/>
        <v>〃</v>
      </c>
      <c r="D53" s="122" t="str">
        <f t="shared" ca="1" si="4"/>
        <v>〃</v>
      </c>
      <c r="E53" s="122" t="s">
        <v>243</v>
      </c>
      <c r="F53" s="122">
        <v>1</v>
      </c>
      <c r="G53" s="122"/>
      <c r="H53" s="122">
        <v>1.5</v>
      </c>
      <c r="I53" s="122"/>
      <c r="J53" s="122"/>
      <c r="K53" s="122"/>
      <c r="L53" s="129" t="s">
        <v>470</v>
      </c>
      <c r="M53" s="128" t="s">
        <v>467</v>
      </c>
      <c r="N53" s="122" t="s">
        <v>447</v>
      </c>
      <c r="O53" s="122" t="s">
        <v>468</v>
      </c>
      <c r="P53" s="115" t="str">
        <f t="shared" si="5"/>
        <v>北側 停止線1.5m更新</v>
      </c>
    </row>
    <row r="54" spans="1:16" ht="26.4">
      <c r="A54" s="216">
        <f t="shared" ca="1" si="1"/>
        <v>20</v>
      </c>
      <c r="B54" s="128" t="str">
        <f t="shared" ca="1" si="2"/>
        <v>〃</v>
      </c>
      <c r="C54" s="122" t="str">
        <f t="shared" ca="1" si="3"/>
        <v>〃</v>
      </c>
      <c r="D54" s="122" t="str">
        <f t="shared" ca="1" si="4"/>
        <v>〃</v>
      </c>
      <c r="E54" s="122" t="s">
        <v>167</v>
      </c>
      <c r="F54" s="122">
        <v>1</v>
      </c>
      <c r="G54" s="122"/>
      <c r="H54" s="122"/>
      <c r="I54" s="122"/>
      <c r="J54" s="122"/>
      <c r="K54" s="122">
        <v>4</v>
      </c>
      <c r="L54" s="129"/>
      <c r="M54" s="128" t="s">
        <v>467</v>
      </c>
      <c r="N54" s="122" t="s">
        <v>447</v>
      </c>
      <c r="O54" s="122" t="s">
        <v>468</v>
      </c>
      <c r="P54" s="115" t="str">
        <f t="shared" si="5"/>
        <v/>
      </c>
    </row>
    <row r="55" spans="1:16" ht="52.8">
      <c r="A55" s="216">
        <f t="shared" ca="1" si="1"/>
        <v>21</v>
      </c>
      <c r="B55" s="128" t="str">
        <f t="shared" ca="1" si="2"/>
        <v>第12-5-0599</v>
      </c>
      <c r="C55" s="122" t="str">
        <f t="shared" ca="1" si="3"/>
        <v>市道</v>
      </c>
      <c r="D55" s="122" t="str">
        <f t="shared" ca="1" si="4"/>
        <v>尾道市向島町5,718番地1先交差点</v>
      </c>
      <c r="E55" s="122" t="s">
        <v>310</v>
      </c>
      <c r="F55" s="122">
        <v>2</v>
      </c>
      <c r="G55" s="122"/>
      <c r="H55" s="122"/>
      <c r="I55" s="122"/>
      <c r="J55" s="122">
        <v>26</v>
      </c>
      <c r="K55" s="122"/>
      <c r="L55" s="129" t="s">
        <v>473</v>
      </c>
      <c r="M55" s="128" t="s">
        <v>471</v>
      </c>
      <c r="N55" s="122" t="s">
        <v>165</v>
      </c>
      <c r="O55" s="122" t="s">
        <v>472</v>
      </c>
      <c r="P55" s="115" t="str">
        <f t="shared" si="5"/>
        <v>南側 止まれ文字縮小更新_x000D_
北側 止まれ標準文字5割分削除後縮小更新</v>
      </c>
    </row>
    <row r="56" spans="1:16" ht="26.4">
      <c r="A56" s="216">
        <f t="shared" ca="1" si="1"/>
        <v>21</v>
      </c>
      <c r="B56" s="128" t="str">
        <f t="shared" ca="1" si="2"/>
        <v>〃</v>
      </c>
      <c r="C56" s="122" t="str">
        <f t="shared" ca="1" si="3"/>
        <v>〃</v>
      </c>
      <c r="D56" s="122" t="str">
        <f t="shared" ca="1" si="4"/>
        <v>〃</v>
      </c>
      <c r="E56" s="122" t="s">
        <v>243</v>
      </c>
      <c r="F56" s="122">
        <v>2</v>
      </c>
      <c r="G56" s="122"/>
      <c r="H56" s="122">
        <v>4.0999999999999996</v>
      </c>
      <c r="I56" s="122"/>
      <c r="J56" s="122"/>
      <c r="K56" s="122"/>
      <c r="L56" s="129" t="s">
        <v>474</v>
      </c>
      <c r="M56" s="128" t="s">
        <v>471</v>
      </c>
      <c r="N56" s="122" t="s">
        <v>165</v>
      </c>
      <c r="O56" s="122" t="s">
        <v>472</v>
      </c>
      <c r="P56" s="115" t="str">
        <f t="shared" si="5"/>
        <v>南側 停止線2.3m更新_x000D_
北側 停止線1.8m更新</v>
      </c>
    </row>
    <row r="57" spans="1:16" ht="26.4">
      <c r="A57" s="216">
        <f t="shared" ca="1" si="1"/>
        <v>21</v>
      </c>
      <c r="B57" s="128" t="str">
        <f t="shared" ca="1" si="2"/>
        <v>〃</v>
      </c>
      <c r="C57" s="122" t="str">
        <f t="shared" ca="1" si="3"/>
        <v>〃</v>
      </c>
      <c r="D57" s="122" t="str">
        <f t="shared" ca="1" si="4"/>
        <v>〃</v>
      </c>
      <c r="E57" s="122" t="s">
        <v>167</v>
      </c>
      <c r="F57" s="122">
        <v>1</v>
      </c>
      <c r="G57" s="122"/>
      <c r="H57" s="122"/>
      <c r="I57" s="122"/>
      <c r="J57" s="122"/>
      <c r="K57" s="122">
        <v>10</v>
      </c>
      <c r="L57" s="129"/>
      <c r="M57" s="128" t="s">
        <v>471</v>
      </c>
      <c r="N57" s="122" t="s">
        <v>165</v>
      </c>
      <c r="O57" s="122" t="s">
        <v>472</v>
      </c>
      <c r="P57" s="115" t="str">
        <f t="shared" si="5"/>
        <v/>
      </c>
    </row>
    <row r="58" spans="1:16" ht="39.6">
      <c r="A58" s="216">
        <f t="shared" ca="1" si="1"/>
        <v>22</v>
      </c>
      <c r="B58" s="128" t="str">
        <f t="shared" ca="1" si="2"/>
        <v>第20-5-0500</v>
      </c>
      <c r="C58" s="122" t="str">
        <f t="shared" ca="1" si="3"/>
        <v>県道（向島循環線）</v>
      </c>
      <c r="D58" s="122" t="str">
        <f t="shared" ca="1" si="4"/>
        <v>尾道市向島町5,718番地2先交差点</v>
      </c>
      <c r="E58" s="122" t="s">
        <v>237</v>
      </c>
      <c r="F58" s="122">
        <v>1</v>
      </c>
      <c r="G58" s="122">
        <v>14</v>
      </c>
      <c r="H58" s="122"/>
      <c r="I58" s="122"/>
      <c r="J58" s="122"/>
      <c r="K58" s="122"/>
      <c r="L58" s="129" t="s">
        <v>477</v>
      </c>
      <c r="M58" s="128" t="s">
        <v>475</v>
      </c>
      <c r="N58" s="122" t="s">
        <v>447</v>
      </c>
      <c r="O58" s="122" t="s">
        <v>476</v>
      </c>
      <c r="P58" s="115" t="str">
        <f t="shared" si="5"/>
        <v>3.5m4縞(北側5縞除く)更新</v>
      </c>
    </row>
    <row r="59" spans="1:16" ht="26.4">
      <c r="A59" s="216">
        <f t="shared" ca="1" si="1"/>
        <v>22</v>
      </c>
      <c r="B59" s="128" t="str">
        <f t="shared" ca="1" si="2"/>
        <v>〃</v>
      </c>
      <c r="C59" s="122" t="str">
        <f t="shared" ca="1" si="3"/>
        <v>〃</v>
      </c>
      <c r="D59" s="122" t="str">
        <f t="shared" ca="1" si="4"/>
        <v>〃</v>
      </c>
      <c r="E59" s="122" t="s">
        <v>241</v>
      </c>
      <c r="F59" s="122">
        <v>2</v>
      </c>
      <c r="G59" s="122"/>
      <c r="H59" s="122"/>
      <c r="I59" s="122"/>
      <c r="J59" s="122">
        <v>18</v>
      </c>
      <c r="K59" s="122"/>
      <c r="L59" s="129" t="s">
        <v>478</v>
      </c>
      <c r="M59" s="128" t="s">
        <v>475</v>
      </c>
      <c r="N59" s="122" t="s">
        <v>447</v>
      </c>
      <c r="O59" s="122" t="s">
        <v>476</v>
      </c>
      <c r="P59" s="115" t="str">
        <f t="shared" si="5"/>
        <v>東側 予告縮小2個更新</v>
      </c>
    </row>
    <row r="60" spans="1:16" ht="26.4">
      <c r="A60" s="216">
        <f t="shared" ca="1" si="1"/>
        <v>22</v>
      </c>
      <c r="B60" s="128" t="str">
        <f t="shared" ca="1" si="2"/>
        <v>〃</v>
      </c>
      <c r="C60" s="122" t="str">
        <f t="shared" ca="1" si="3"/>
        <v>〃</v>
      </c>
      <c r="D60" s="122" t="str">
        <f t="shared" ca="1" si="4"/>
        <v>〃</v>
      </c>
      <c r="E60" s="122" t="s">
        <v>243</v>
      </c>
      <c r="F60" s="122">
        <v>1</v>
      </c>
      <c r="G60" s="122">
        <v>2.8</v>
      </c>
      <c r="H60" s="122"/>
      <c r="I60" s="122"/>
      <c r="J60" s="122"/>
      <c r="K60" s="122"/>
      <c r="L60" s="129" t="s">
        <v>479</v>
      </c>
      <c r="M60" s="128" t="s">
        <v>475</v>
      </c>
      <c r="N60" s="122" t="s">
        <v>447</v>
      </c>
      <c r="O60" s="122" t="s">
        <v>476</v>
      </c>
      <c r="P60" s="115" t="str">
        <f t="shared" si="5"/>
        <v>東側停止線2.8m更新</v>
      </c>
    </row>
    <row r="61" spans="1:16" ht="26.4">
      <c r="A61" s="216">
        <f t="shared" ca="1" si="1"/>
        <v>23</v>
      </c>
      <c r="B61" s="128" t="str">
        <f t="shared" ca="1" si="2"/>
        <v>第20-5-0466</v>
      </c>
      <c r="C61" s="122" t="str">
        <f t="shared" ca="1" si="3"/>
        <v>国道317号</v>
      </c>
      <c r="D61" s="122" t="str">
        <f t="shared" ca="1" si="4"/>
        <v>尾道市向島町5,880番地21先</v>
      </c>
      <c r="E61" s="122" t="s">
        <v>241</v>
      </c>
      <c r="F61" s="122">
        <v>2</v>
      </c>
      <c r="G61" s="122"/>
      <c r="H61" s="122"/>
      <c r="I61" s="122"/>
      <c r="J61" s="122">
        <v>18</v>
      </c>
      <c r="K61" s="122"/>
      <c r="L61" s="129" t="s">
        <v>482</v>
      </c>
      <c r="M61" s="128" t="s">
        <v>480</v>
      </c>
      <c r="N61" s="122" t="s">
        <v>410</v>
      </c>
      <c r="O61" s="122" t="s">
        <v>481</v>
      </c>
      <c r="P61" s="115" t="str">
        <f t="shared" si="5"/>
        <v>北側予告縮小2個更新</v>
      </c>
    </row>
    <row r="62" spans="1:16" ht="26.4">
      <c r="A62" s="216">
        <f t="shared" ca="1" si="1"/>
        <v>24</v>
      </c>
      <c r="B62" s="128" t="str">
        <f t="shared" ca="1" si="2"/>
        <v>第12-5-0594</v>
      </c>
      <c r="C62" s="122" t="str">
        <f t="shared" ca="1" si="3"/>
        <v>市道</v>
      </c>
      <c r="D62" s="122" t="str">
        <f t="shared" ca="1" si="4"/>
        <v>尾道市向島町5,898番地1先交差点</v>
      </c>
      <c r="E62" s="122" t="s">
        <v>310</v>
      </c>
      <c r="F62" s="122">
        <v>1</v>
      </c>
      <c r="G62" s="122"/>
      <c r="H62" s="122"/>
      <c r="I62" s="122"/>
      <c r="J62" s="122">
        <v>13</v>
      </c>
      <c r="K62" s="122"/>
      <c r="L62" s="129" t="s">
        <v>384</v>
      </c>
      <c r="M62" s="128" t="s">
        <v>483</v>
      </c>
      <c r="N62" s="122" t="s">
        <v>165</v>
      </c>
      <c r="O62" s="122" t="s">
        <v>484</v>
      </c>
      <c r="P62" s="115" t="str">
        <f t="shared" si="5"/>
        <v>標準文字1割分削除後縮小更新</v>
      </c>
    </row>
    <row r="63" spans="1:16" ht="26.4">
      <c r="A63" s="216">
        <f t="shared" ca="1" si="1"/>
        <v>24</v>
      </c>
      <c r="B63" s="128" t="str">
        <f t="shared" ca="1" si="2"/>
        <v>〃</v>
      </c>
      <c r="C63" s="122" t="str">
        <f t="shared" ca="1" si="3"/>
        <v>〃</v>
      </c>
      <c r="D63" s="122" t="str">
        <f t="shared" ca="1" si="4"/>
        <v>〃</v>
      </c>
      <c r="E63" s="122" t="s">
        <v>243</v>
      </c>
      <c r="F63" s="122">
        <v>1</v>
      </c>
      <c r="G63" s="122"/>
      <c r="H63" s="122">
        <v>1.7</v>
      </c>
      <c r="I63" s="122"/>
      <c r="J63" s="122"/>
      <c r="K63" s="122"/>
      <c r="L63" s="129" t="s">
        <v>485</v>
      </c>
      <c r="M63" s="128" t="s">
        <v>483</v>
      </c>
      <c r="N63" s="122" t="s">
        <v>165</v>
      </c>
      <c r="O63" s="122" t="s">
        <v>484</v>
      </c>
      <c r="P63" s="115" t="str">
        <f t="shared" si="5"/>
        <v>停止線1.7m</v>
      </c>
    </row>
    <row r="64" spans="1:16" ht="26.4">
      <c r="A64" s="216">
        <f t="shared" ca="1" si="1"/>
        <v>24</v>
      </c>
      <c r="B64" s="128" t="str">
        <f t="shared" ca="1" si="2"/>
        <v>〃</v>
      </c>
      <c r="C64" s="122" t="str">
        <f t="shared" ca="1" si="3"/>
        <v>〃</v>
      </c>
      <c r="D64" s="122" t="str">
        <f t="shared" ca="1" si="4"/>
        <v>〃</v>
      </c>
      <c r="E64" s="122" t="s">
        <v>167</v>
      </c>
      <c r="F64" s="122">
        <v>1</v>
      </c>
      <c r="G64" s="122"/>
      <c r="H64" s="122"/>
      <c r="I64" s="122"/>
      <c r="J64" s="122"/>
      <c r="K64" s="122">
        <v>2</v>
      </c>
      <c r="L64" s="129"/>
      <c r="M64" s="128" t="s">
        <v>483</v>
      </c>
      <c r="N64" s="122" t="s">
        <v>165</v>
      </c>
      <c r="O64" s="122" t="s">
        <v>484</v>
      </c>
      <c r="P64" s="115" t="str">
        <f t="shared" si="5"/>
        <v/>
      </c>
    </row>
    <row r="65" spans="1:16" ht="26.4">
      <c r="A65" s="216">
        <f t="shared" ca="1" si="1"/>
        <v>25</v>
      </c>
      <c r="B65" s="128" t="str">
        <f t="shared" ca="1" si="2"/>
        <v>第20-5-0470</v>
      </c>
      <c r="C65" s="122" t="str">
        <f t="shared" ca="1" si="3"/>
        <v>国道317号</v>
      </c>
      <c r="D65" s="122" t="str">
        <f t="shared" ca="1" si="4"/>
        <v>尾道市向島町5,952番地1先（川尻交差点）</v>
      </c>
      <c r="E65" s="122" t="s">
        <v>237</v>
      </c>
      <c r="F65" s="122">
        <v>1</v>
      </c>
      <c r="G65" s="122">
        <v>32</v>
      </c>
      <c r="H65" s="122"/>
      <c r="I65" s="122"/>
      <c r="J65" s="122"/>
      <c r="K65" s="122"/>
      <c r="L65" s="129" t="s">
        <v>488</v>
      </c>
      <c r="M65" s="128" t="s">
        <v>486</v>
      </c>
      <c r="N65" s="122" t="s">
        <v>410</v>
      </c>
      <c r="O65" s="122" t="s">
        <v>487</v>
      </c>
      <c r="P65" s="115" t="str">
        <f t="shared" si="5"/>
        <v>南側 4m8縞</v>
      </c>
    </row>
    <row r="66" spans="1:16" ht="26.4">
      <c r="A66" s="216">
        <f t="shared" ca="1" si="1"/>
        <v>25</v>
      </c>
      <c r="B66" s="128" t="str">
        <f t="shared" ca="1" si="2"/>
        <v>〃</v>
      </c>
      <c r="C66" s="122" t="str">
        <f t="shared" ca="1" si="3"/>
        <v>〃</v>
      </c>
      <c r="D66" s="122" t="str">
        <f t="shared" ca="1" si="4"/>
        <v>〃</v>
      </c>
      <c r="E66" s="122" t="s">
        <v>243</v>
      </c>
      <c r="F66" s="122">
        <v>2</v>
      </c>
      <c r="G66" s="122">
        <v>5.2</v>
      </c>
      <c r="H66" s="122"/>
      <c r="I66" s="122"/>
      <c r="J66" s="122"/>
      <c r="K66" s="122"/>
      <c r="L66" s="129" t="s">
        <v>489</v>
      </c>
      <c r="M66" s="128" t="s">
        <v>486</v>
      </c>
      <c r="N66" s="122" t="s">
        <v>410</v>
      </c>
      <c r="O66" s="122" t="s">
        <v>487</v>
      </c>
      <c r="P66" s="115" t="str">
        <f t="shared" si="5"/>
        <v>南側停止線3.2m_x000D_
西側停止線2m</v>
      </c>
    </row>
    <row r="67" spans="1:16" ht="26.4">
      <c r="A67" s="216">
        <f t="shared" ca="1" si="1"/>
        <v>26</v>
      </c>
      <c r="B67" s="128" t="str">
        <f t="shared" ca="1" si="2"/>
        <v>第12-5-0679</v>
      </c>
      <c r="C67" s="122" t="str">
        <f t="shared" ca="1" si="3"/>
        <v>市道</v>
      </c>
      <c r="D67" s="122" t="str">
        <f t="shared" ca="1" si="4"/>
        <v>尾道市向島町539番地12北角先交差点</v>
      </c>
      <c r="E67" s="122" t="s">
        <v>310</v>
      </c>
      <c r="F67" s="122">
        <v>1</v>
      </c>
      <c r="G67" s="122"/>
      <c r="H67" s="122"/>
      <c r="I67" s="122"/>
      <c r="J67" s="122">
        <v>20</v>
      </c>
      <c r="K67" s="122"/>
      <c r="L67" s="129" t="s">
        <v>492</v>
      </c>
      <c r="M67" s="128" t="s">
        <v>490</v>
      </c>
      <c r="N67" s="122" t="s">
        <v>165</v>
      </c>
      <c r="O67" s="122" t="s">
        <v>491</v>
      </c>
      <c r="P67" s="115" t="str">
        <f t="shared" si="5"/>
        <v>標準文字更新</v>
      </c>
    </row>
    <row r="68" spans="1:16" ht="26.4">
      <c r="A68" s="216">
        <f t="shared" ca="1" si="1"/>
        <v>26</v>
      </c>
      <c r="B68" s="128" t="str">
        <f t="shared" ca="1" si="2"/>
        <v>〃</v>
      </c>
      <c r="C68" s="122" t="str">
        <f t="shared" ca="1" si="3"/>
        <v>〃</v>
      </c>
      <c r="D68" s="122" t="str">
        <f t="shared" ca="1" si="4"/>
        <v>〃</v>
      </c>
      <c r="E68" s="122" t="s">
        <v>243</v>
      </c>
      <c r="F68" s="122">
        <v>1</v>
      </c>
      <c r="G68" s="122"/>
      <c r="H68" s="122">
        <v>3.9</v>
      </c>
      <c r="I68" s="122"/>
      <c r="J68" s="122"/>
      <c r="K68" s="122"/>
      <c r="L68" s="129" t="s">
        <v>493</v>
      </c>
      <c r="M68" s="128" t="s">
        <v>490</v>
      </c>
      <c r="N68" s="122" t="s">
        <v>165</v>
      </c>
      <c r="O68" s="122" t="s">
        <v>491</v>
      </c>
      <c r="P68" s="115" t="str">
        <f t="shared" si="5"/>
        <v>停止線3.9m</v>
      </c>
    </row>
    <row r="69" spans="1:16" ht="26.4">
      <c r="A69" s="216">
        <f t="shared" ca="1" si="1"/>
        <v>27</v>
      </c>
      <c r="B69" s="128" t="str">
        <f t="shared" ca="1" si="2"/>
        <v>第12-5-0685</v>
      </c>
      <c r="C69" s="122" t="str">
        <f t="shared" ca="1" si="3"/>
        <v>〃</v>
      </c>
      <c r="D69" s="122" t="str">
        <f t="shared" ca="1" si="4"/>
        <v>尾道市向島町6,840番地10南西方70メートル先交差点</v>
      </c>
      <c r="E69" s="122" t="s">
        <v>310</v>
      </c>
      <c r="F69" s="122">
        <v>1</v>
      </c>
      <c r="G69" s="122"/>
      <c r="H69" s="122"/>
      <c r="I69" s="122"/>
      <c r="J69" s="122">
        <v>20</v>
      </c>
      <c r="K69" s="122"/>
      <c r="L69" s="129" t="s">
        <v>496</v>
      </c>
      <c r="M69" s="128" t="s">
        <v>494</v>
      </c>
      <c r="N69" s="122" t="s">
        <v>165</v>
      </c>
      <c r="O69" s="122" t="s">
        <v>495</v>
      </c>
      <c r="P69" s="115" t="str">
        <f t="shared" si="5"/>
        <v>止まれ標準文字更新</v>
      </c>
    </row>
    <row r="70" spans="1:16" ht="26.4">
      <c r="A70" s="216">
        <f t="shared" ca="1" si="1"/>
        <v>27</v>
      </c>
      <c r="B70" s="128" t="str">
        <f t="shared" ca="1" si="2"/>
        <v>〃</v>
      </c>
      <c r="C70" s="122" t="str">
        <f t="shared" ca="1" si="3"/>
        <v>〃</v>
      </c>
      <c r="D70" s="122" t="str">
        <f t="shared" ca="1" si="4"/>
        <v>〃</v>
      </c>
      <c r="E70" s="122" t="s">
        <v>243</v>
      </c>
      <c r="F70" s="122">
        <v>1</v>
      </c>
      <c r="G70" s="122"/>
      <c r="H70" s="122">
        <v>10.6</v>
      </c>
      <c r="I70" s="122"/>
      <c r="J70" s="122"/>
      <c r="K70" s="122"/>
      <c r="L70" s="129" t="s">
        <v>497</v>
      </c>
      <c r="M70" s="128" t="s">
        <v>494</v>
      </c>
      <c r="N70" s="122" t="s">
        <v>165</v>
      </c>
      <c r="O70" s="122" t="s">
        <v>495</v>
      </c>
      <c r="P70" s="115" t="str">
        <f t="shared" si="5"/>
        <v>停止線10.6m更新</v>
      </c>
    </row>
    <row r="71" spans="1:16" ht="52.8">
      <c r="A71" s="216">
        <f t="shared" ref="A71:A124" ca="1" si="6">IF(D70="","",IF(D71="〃",A70,A70+1))</f>
        <v>28</v>
      </c>
      <c r="B71" s="128" t="str">
        <f t="shared" ref="B71:B123" ca="1" si="7">IF(OFFSET(M71,-1,)=M71,"〃",M71)</f>
        <v>第12-5-0639</v>
      </c>
      <c r="C71" s="122" t="str">
        <f t="shared" ref="C71:C123" ca="1" si="8">IF(OFFSET(N71,-1,)=N71,"〃",N71)</f>
        <v>県道（向島循環線）</v>
      </c>
      <c r="D71" s="122" t="str">
        <f t="shared" ref="D71:D123" ca="1" si="9">IF(OFFSET(O71,-1,)=O71,"〃",O71)</f>
        <v>尾道市向島町8,883番地先交差点</v>
      </c>
      <c r="E71" s="122" t="s">
        <v>310</v>
      </c>
      <c r="F71" s="122">
        <v>2</v>
      </c>
      <c r="G71" s="122"/>
      <c r="H71" s="122"/>
      <c r="I71" s="122"/>
      <c r="J71" s="122">
        <v>26</v>
      </c>
      <c r="K71" s="122"/>
      <c r="L71" s="129" t="s">
        <v>500</v>
      </c>
      <c r="M71" s="128" t="s">
        <v>498</v>
      </c>
      <c r="N71" s="122" t="s">
        <v>447</v>
      </c>
      <c r="O71" s="122" t="s">
        <v>499</v>
      </c>
      <c r="P71" s="115" t="str">
        <f t="shared" ref="P71:P123" si="10">ASC(L71)</f>
        <v>南側 止まれ標準文字5割分削除後縮小更新_x000D_
北側 止まれ標準文字削除なしで縮小更新</v>
      </c>
    </row>
    <row r="72" spans="1:16" ht="26.4">
      <c r="A72" s="216">
        <f t="shared" ca="1" si="6"/>
        <v>28</v>
      </c>
      <c r="B72" s="128" t="str">
        <f t="shared" ca="1" si="7"/>
        <v>〃</v>
      </c>
      <c r="C72" s="122" t="str">
        <f t="shared" ca="1" si="8"/>
        <v>〃</v>
      </c>
      <c r="D72" s="122" t="str">
        <f t="shared" ca="1" si="9"/>
        <v>〃</v>
      </c>
      <c r="E72" s="122" t="s">
        <v>243</v>
      </c>
      <c r="F72" s="122">
        <v>2</v>
      </c>
      <c r="G72" s="122"/>
      <c r="H72" s="122">
        <v>4.4000000000000004</v>
      </c>
      <c r="I72" s="122"/>
      <c r="J72" s="122"/>
      <c r="K72" s="122"/>
      <c r="L72" s="129" t="s">
        <v>501</v>
      </c>
      <c r="M72" s="128" t="s">
        <v>498</v>
      </c>
      <c r="N72" s="122" t="s">
        <v>447</v>
      </c>
      <c r="O72" s="122" t="s">
        <v>499</v>
      </c>
      <c r="P72" s="115" t="str">
        <f t="shared" si="10"/>
        <v>南側停止線2.2m更新_x000D_
北側停止線2.2m更新</v>
      </c>
    </row>
    <row r="73" spans="1:16" ht="26.4">
      <c r="A73" s="216">
        <f t="shared" ca="1" si="6"/>
        <v>28</v>
      </c>
      <c r="B73" s="128" t="str">
        <f t="shared" ca="1" si="7"/>
        <v>〃</v>
      </c>
      <c r="C73" s="122" t="str">
        <f t="shared" ca="1" si="8"/>
        <v>〃</v>
      </c>
      <c r="D73" s="122" t="str">
        <f t="shared" ca="1" si="9"/>
        <v>〃</v>
      </c>
      <c r="E73" s="122" t="s">
        <v>167</v>
      </c>
      <c r="F73" s="122">
        <v>1</v>
      </c>
      <c r="G73" s="122"/>
      <c r="H73" s="122"/>
      <c r="I73" s="122"/>
      <c r="J73" s="122"/>
      <c r="K73" s="122">
        <v>10</v>
      </c>
      <c r="L73" s="129"/>
      <c r="M73" s="128" t="s">
        <v>498</v>
      </c>
      <c r="N73" s="122" t="s">
        <v>447</v>
      </c>
      <c r="O73" s="122" t="s">
        <v>499</v>
      </c>
      <c r="P73" s="115" t="str">
        <f t="shared" si="10"/>
        <v/>
      </c>
    </row>
    <row r="74" spans="1:16" ht="26.4">
      <c r="A74" s="216">
        <f t="shared" ca="1" si="6"/>
        <v>29</v>
      </c>
      <c r="B74" s="128" t="str">
        <f t="shared" ca="1" si="7"/>
        <v>第20-5-0501</v>
      </c>
      <c r="C74" s="122" t="str">
        <f t="shared" ca="1" si="8"/>
        <v>〃</v>
      </c>
      <c r="D74" s="122" t="str">
        <f t="shared" ca="1" si="9"/>
        <v>尾道市向島町9,025番地先（歌島橋西詰）</v>
      </c>
      <c r="E74" s="122" t="s">
        <v>237</v>
      </c>
      <c r="F74" s="122">
        <v>1</v>
      </c>
      <c r="G74" s="122">
        <v>16</v>
      </c>
      <c r="H74" s="122"/>
      <c r="I74" s="122"/>
      <c r="J74" s="122"/>
      <c r="K74" s="122"/>
      <c r="L74" s="129" t="s">
        <v>457</v>
      </c>
      <c r="M74" s="128" t="s">
        <v>502</v>
      </c>
      <c r="N74" s="122" t="s">
        <v>447</v>
      </c>
      <c r="O74" s="122" t="s">
        <v>503</v>
      </c>
      <c r="P74" s="115" t="str">
        <f t="shared" si="10"/>
        <v>4m4縞(南側5縞除く)更新</v>
      </c>
    </row>
    <row r="75" spans="1:16" ht="39.6">
      <c r="A75" s="216">
        <f t="shared" ca="1" si="6"/>
        <v>29</v>
      </c>
      <c r="B75" s="128" t="str">
        <f t="shared" ca="1" si="7"/>
        <v>〃</v>
      </c>
      <c r="C75" s="122" t="str">
        <f t="shared" ca="1" si="8"/>
        <v>〃</v>
      </c>
      <c r="D75" s="122" t="str">
        <f t="shared" ca="1" si="9"/>
        <v>〃</v>
      </c>
      <c r="E75" s="122" t="s">
        <v>241</v>
      </c>
      <c r="F75" s="122">
        <v>3</v>
      </c>
      <c r="G75" s="122"/>
      <c r="H75" s="122"/>
      <c r="I75" s="122"/>
      <c r="J75" s="122">
        <v>27</v>
      </c>
      <c r="K75" s="122"/>
      <c r="L75" s="129" t="s">
        <v>504</v>
      </c>
      <c r="M75" s="128" t="s">
        <v>502</v>
      </c>
      <c r="N75" s="122" t="s">
        <v>447</v>
      </c>
      <c r="O75" s="122" t="s">
        <v>503</v>
      </c>
      <c r="P75" s="115" t="str">
        <f t="shared" si="10"/>
        <v>東側 予告縮小1個(近側のみ)新設_x000D_
西側 予告縮小2個更新</v>
      </c>
    </row>
    <row r="76" spans="1:16" ht="52.8">
      <c r="A76" s="216">
        <f t="shared" ca="1" si="6"/>
        <v>29</v>
      </c>
      <c r="B76" s="128" t="str">
        <f t="shared" ca="1" si="7"/>
        <v>〃</v>
      </c>
      <c r="C76" s="122" t="str">
        <f t="shared" ca="1" si="8"/>
        <v>〃</v>
      </c>
      <c r="D76" s="122" t="str">
        <f t="shared" ca="1" si="9"/>
        <v>〃</v>
      </c>
      <c r="E76" s="122" t="s">
        <v>243</v>
      </c>
      <c r="F76" s="122">
        <v>2</v>
      </c>
      <c r="G76" s="122">
        <v>5.9</v>
      </c>
      <c r="H76" s="122"/>
      <c r="I76" s="122"/>
      <c r="J76" s="122"/>
      <c r="K76" s="122"/>
      <c r="L76" s="129" t="s">
        <v>505</v>
      </c>
      <c r="M76" s="128" t="s">
        <v>502</v>
      </c>
      <c r="N76" s="122" t="s">
        <v>447</v>
      </c>
      <c r="O76" s="122" t="s">
        <v>503</v>
      </c>
      <c r="P76" s="115" t="str">
        <f t="shared" si="10"/>
        <v>西側 停止線2.9m更新_x000D_
東側 停止線を縞から2mの位置に3mで移設(削除なしで)</v>
      </c>
    </row>
    <row r="77" spans="1:16" ht="26.4">
      <c r="A77" s="216">
        <f t="shared" ca="1" si="6"/>
        <v>30</v>
      </c>
      <c r="B77" s="128" t="str">
        <f t="shared" ca="1" si="7"/>
        <v>第20-5-0863</v>
      </c>
      <c r="C77" s="122" t="str">
        <f t="shared" ca="1" si="8"/>
        <v>〃</v>
      </c>
      <c r="D77" s="122" t="str">
        <f t="shared" ca="1" si="9"/>
        <v>尾道市向島町9,048番地先交差点</v>
      </c>
      <c r="E77" s="122" t="s">
        <v>237</v>
      </c>
      <c r="F77" s="122">
        <v>1</v>
      </c>
      <c r="G77" s="122">
        <v>20</v>
      </c>
      <c r="H77" s="122"/>
      <c r="I77" s="122"/>
      <c r="J77" s="122"/>
      <c r="K77" s="122"/>
      <c r="L77" s="129" t="s">
        <v>508</v>
      </c>
      <c r="M77" s="128" t="s">
        <v>506</v>
      </c>
      <c r="N77" s="122" t="s">
        <v>447</v>
      </c>
      <c r="O77" s="122" t="s">
        <v>507</v>
      </c>
      <c r="P77" s="115" t="str">
        <f t="shared" si="10"/>
        <v>西側 4m5縞(北側5縞除く)更新</v>
      </c>
    </row>
    <row r="78" spans="1:16" ht="26.4">
      <c r="A78" s="216">
        <f t="shared" ca="1" si="6"/>
        <v>30</v>
      </c>
      <c r="B78" s="128" t="str">
        <f t="shared" ca="1" si="7"/>
        <v>〃</v>
      </c>
      <c r="C78" s="122" t="str">
        <f t="shared" ca="1" si="8"/>
        <v>〃</v>
      </c>
      <c r="D78" s="122" t="str">
        <f t="shared" ca="1" si="9"/>
        <v>〃</v>
      </c>
      <c r="E78" s="122" t="s">
        <v>241</v>
      </c>
      <c r="F78" s="122">
        <v>4</v>
      </c>
      <c r="G78" s="122"/>
      <c r="H78" s="122"/>
      <c r="I78" s="122"/>
      <c r="J78" s="122">
        <v>36</v>
      </c>
      <c r="K78" s="122"/>
      <c r="L78" s="129" t="s">
        <v>509</v>
      </c>
      <c r="M78" s="128" t="s">
        <v>506</v>
      </c>
      <c r="N78" s="122" t="s">
        <v>447</v>
      </c>
      <c r="O78" s="122" t="s">
        <v>507</v>
      </c>
      <c r="P78" s="115" t="str">
        <f t="shared" si="10"/>
        <v>北東側予告縮小2個更新_x000D_
東側予告縮小2個更新</v>
      </c>
    </row>
    <row r="79" spans="1:16" ht="26.4">
      <c r="A79" s="216">
        <f t="shared" ca="1" si="6"/>
        <v>30</v>
      </c>
      <c r="B79" s="128" t="str">
        <f t="shared" ca="1" si="7"/>
        <v>〃</v>
      </c>
      <c r="C79" s="122" t="str">
        <f t="shared" ca="1" si="8"/>
        <v>〃</v>
      </c>
      <c r="D79" s="122" t="str">
        <f t="shared" ca="1" si="9"/>
        <v>〃</v>
      </c>
      <c r="E79" s="122" t="s">
        <v>243</v>
      </c>
      <c r="F79" s="122">
        <v>1</v>
      </c>
      <c r="G79" s="122">
        <v>3.1</v>
      </c>
      <c r="H79" s="122"/>
      <c r="I79" s="122"/>
      <c r="J79" s="122"/>
      <c r="K79" s="122"/>
      <c r="L79" s="129" t="s">
        <v>510</v>
      </c>
      <c r="M79" s="128" t="s">
        <v>506</v>
      </c>
      <c r="N79" s="122" t="s">
        <v>447</v>
      </c>
      <c r="O79" s="122" t="s">
        <v>507</v>
      </c>
      <c r="P79" s="115" t="str">
        <f t="shared" si="10"/>
        <v>北東側停止線3.1m更新</v>
      </c>
    </row>
    <row r="80" spans="1:16" ht="26.4">
      <c r="A80" s="216">
        <f t="shared" ca="1" si="6"/>
        <v>31</v>
      </c>
      <c r="B80" s="128" t="str">
        <f t="shared" ca="1" si="7"/>
        <v>第20-5-0513</v>
      </c>
      <c r="C80" s="122" t="str">
        <f t="shared" ca="1" si="8"/>
        <v>県道</v>
      </c>
      <c r="D80" s="122" t="str">
        <f t="shared" ca="1" si="9"/>
        <v>尾道市向島町立花1,478番地先交差点</v>
      </c>
      <c r="E80" s="122" t="s">
        <v>241</v>
      </c>
      <c r="F80" s="122">
        <v>4</v>
      </c>
      <c r="G80" s="122"/>
      <c r="H80" s="122"/>
      <c r="I80" s="122"/>
      <c r="J80" s="122">
        <v>36</v>
      </c>
      <c r="K80" s="122"/>
      <c r="L80" s="129" t="s">
        <v>513</v>
      </c>
      <c r="M80" s="128" t="s">
        <v>511</v>
      </c>
      <c r="N80" s="122" t="s">
        <v>251</v>
      </c>
      <c r="O80" s="122" t="s">
        <v>512</v>
      </c>
      <c r="P80" s="115" t="str">
        <f t="shared" si="10"/>
        <v>南側予告縮小2個更新_x000D_
北側予告縮小2個更新</v>
      </c>
    </row>
    <row r="81" spans="1:16" ht="26.4">
      <c r="A81" s="216">
        <f t="shared" ca="1" si="6"/>
        <v>32</v>
      </c>
      <c r="B81" s="128" t="str">
        <f t="shared" ca="1" si="7"/>
        <v>第12-5-0360</v>
      </c>
      <c r="C81" s="122" t="str">
        <f t="shared" ca="1" si="8"/>
        <v>市道</v>
      </c>
      <c r="D81" s="122" t="str">
        <f t="shared" ca="1" si="9"/>
        <v>尾道市向東町1,007番地3先交差点</v>
      </c>
      <c r="E81" s="122" t="s">
        <v>310</v>
      </c>
      <c r="F81" s="122">
        <v>1</v>
      </c>
      <c r="G81" s="122"/>
      <c r="H81" s="122"/>
      <c r="I81" s="122"/>
      <c r="J81" s="122">
        <v>20</v>
      </c>
      <c r="K81" s="122"/>
      <c r="L81" s="129" t="s">
        <v>492</v>
      </c>
      <c r="M81" s="128" t="s">
        <v>514</v>
      </c>
      <c r="N81" s="122" t="s">
        <v>165</v>
      </c>
      <c r="O81" s="122" t="s">
        <v>515</v>
      </c>
      <c r="P81" s="115" t="str">
        <f t="shared" si="10"/>
        <v>標準文字更新</v>
      </c>
    </row>
    <row r="82" spans="1:16" ht="26.4">
      <c r="A82" s="216">
        <f t="shared" ca="1" si="6"/>
        <v>32</v>
      </c>
      <c r="B82" s="128" t="str">
        <f t="shared" ca="1" si="7"/>
        <v>〃</v>
      </c>
      <c r="C82" s="122" t="str">
        <f t="shared" ca="1" si="8"/>
        <v>〃</v>
      </c>
      <c r="D82" s="122" t="str">
        <f t="shared" ca="1" si="9"/>
        <v>〃</v>
      </c>
      <c r="E82" s="122" t="s">
        <v>243</v>
      </c>
      <c r="F82" s="122">
        <v>1</v>
      </c>
      <c r="G82" s="122"/>
      <c r="H82" s="122">
        <v>4</v>
      </c>
      <c r="I82" s="122"/>
      <c r="J82" s="122"/>
      <c r="K82" s="122"/>
      <c r="L82" s="129" t="s">
        <v>516</v>
      </c>
      <c r="M82" s="128" t="s">
        <v>514</v>
      </c>
      <c r="N82" s="122" t="s">
        <v>165</v>
      </c>
      <c r="O82" s="122" t="s">
        <v>515</v>
      </c>
      <c r="P82" s="115" t="str">
        <f t="shared" si="10"/>
        <v>停止線4m更新</v>
      </c>
    </row>
    <row r="83" spans="1:16" ht="26.4">
      <c r="A83" s="216">
        <f t="shared" ca="1" si="6"/>
        <v>33</v>
      </c>
      <c r="B83" s="128" t="str">
        <f t="shared" ca="1" si="7"/>
        <v>第12-5-0093</v>
      </c>
      <c r="C83" s="122" t="str">
        <f t="shared" ca="1" si="8"/>
        <v>〃</v>
      </c>
      <c r="D83" s="122" t="str">
        <f t="shared" ca="1" si="9"/>
        <v>尾道市向東町1,011番地6先交差点</v>
      </c>
      <c r="E83" s="122" t="s">
        <v>310</v>
      </c>
      <c r="F83" s="122">
        <v>1</v>
      </c>
      <c r="G83" s="122"/>
      <c r="H83" s="122"/>
      <c r="I83" s="122"/>
      <c r="J83" s="122">
        <v>20</v>
      </c>
      <c r="K83" s="122"/>
      <c r="L83" s="129" t="s">
        <v>496</v>
      </c>
      <c r="M83" s="128" t="s">
        <v>517</v>
      </c>
      <c r="N83" s="122" t="s">
        <v>165</v>
      </c>
      <c r="O83" s="122" t="s">
        <v>518</v>
      </c>
      <c r="P83" s="115" t="str">
        <f t="shared" si="10"/>
        <v>止まれ標準文字更新</v>
      </c>
    </row>
    <row r="84" spans="1:16" ht="26.4">
      <c r="A84" s="216">
        <f t="shared" ca="1" si="6"/>
        <v>33</v>
      </c>
      <c r="B84" s="128" t="str">
        <f t="shared" ca="1" si="7"/>
        <v>〃</v>
      </c>
      <c r="C84" s="122" t="str">
        <f t="shared" ca="1" si="8"/>
        <v>〃</v>
      </c>
      <c r="D84" s="122" t="str">
        <f t="shared" ca="1" si="9"/>
        <v>〃</v>
      </c>
      <c r="E84" s="122" t="s">
        <v>243</v>
      </c>
      <c r="F84" s="122">
        <v>1</v>
      </c>
      <c r="G84" s="122"/>
      <c r="H84" s="122">
        <v>2.7</v>
      </c>
      <c r="I84" s="122"/>
      <c r="J84" s="122"/>
      <c r="K84" s="122"/>
      <c r="L84" s="129" t="s">
        <v>519</v>
      </c>
      <c r="M84" s="128" t="s">
        <v>517</v>
      </c>
      <c r="N84" s="122" t="s">
        <v>165</v>
      </c>
      <c r="O84" s="122" t="s">
        <v>518</v>
      </c>
      <c r="P84" s="115" t="str">
        <f t="shared" si="10"/>
        <v>停止線2.7m更新</v>
      </c>
    </row>
    <row r="85" spans="1:16" ht="39.6">
      <c r="A85" s="216">
        <f t="shared" ca="1" si="6"/>
        <v>34</v>
      </c>
      <c r="B85" s="128" t="str">
        <f t="shared" ca="1" si="7"/>
        <v>第20-5-0109</v>
      </c>
      <c r="C85" s="122" t="str">
        <f t="shared" ca="1" si="8"/>
        <v>〃</v>
      </c>
      <c r="D85" s="122" t="str">
        <f t="shared" ca="1" si="9"/>
        <v>尾道市向東町14,702番地52先交差点</v>
      </c>
      <c r="E85" s="122" t="s">
        <v>241</v>
      </c>
      <c r="F85" s="122">
        <v>4</v>
      </c>
      <c r="G85" s="122"/>
      <c r="H85" s="122"/>
      <c r="I85" s="122"/>
      <c r="J85" s="122">
        <v>36</v>
      </c>
      <c r="K85" s="122"/>
      <c r="L85" s="129" t="s">
        <v>522</v>
      </c>
      <c r="M85" s="128" t="s">
        <v>520</v>
      </c>
      <c r="N85" s="122" t="s">
        <v>165</v>
      </c>
      <c r="O85" s="122" t="s">
        <v>521</v>
      </c>
      <c r="P85" s="115" t="str">
        <f t="shared" si="10"/>
        <v>北側 予告縮小2個更新_x000D_
南西側 予告縮小2個更新</v>
      </c>
    </row>
    <row r="86" spans="1:16" ht="52.8">
      <c r="A86" s="216">
        <f t="shared" ca="1" si="6"/>
        <v>35</v>
      </c>
      <c r="B86" s="128" t="str">
        <f t="shared" ca="1" si="7"/>
        <v>第20-5-0131</v>
      </c>
      <c r="C86" s="122" t="str">
        <f t="shared" ca="1" si="8"/>
        <v>〃</v>
      </c>
      <c r="D86" s="122" t="str">
        <f t="shared" ca="1" si="9"/>
        <v>尾道市向東町14,703番地118先交差点</v>
      </c>
      <c r="E86" s="122" t="s">
        <v>237</v>
      </c>
      <c r="F86" s="122">
        <v>1</v>
      </c>
      <c r="G86" s="122">
        <v>12</v>
      </c>
      <c r="H86" s="122"/>
      <c r="I86" s="122"/>
      <c r="J86" s="122"/>
      <c r="K86" s="122"/>
      <c r="L86" s="129" t="s">
        <v>525</v>
      </c>
      <c r="M86" s="128" t="s">
        <v>523</v>
      </c>
      <c r="N86" s="122" t="s">
        <v>165</v>
      </c>
      <c r="O86" s="122" t="s">
        <v>524</v>
      </c>
      <c r="P86" s="115" t="str">
        <f t="shared" si="10"/>
        <v>南側2.5m部分(合計4.3m分)を削除後､残る北側1.5m部分北側に1.5m足して3m4縞で更新</v>
      </c>
    </row>
    <row r="87" spans="1:16" ht="26.4">
      <c r="A87" s="216">
        <f t="shared" ca="1" si="6"/>
        <v>35</v>
      </c>
      <c r="B87" s="128" t="str">
        <f t="shared" ca="1" si="7"/>
        <v>〃</v>
      </c>
      <c r="C87" s="122" t="str">
        <f t="shared" ca="1" si="8"/>
        <v>〃</v>
      </c>
      <c r="D87" s="122" t="str">
        <f t="shared" ca="1" si="9"/>
        <v>〃</v>
      </c>
      <c r="E87" s="122" t="s">
        <v>241</v>
      </c>
      <c r="F87" s="122">
        <v>4</v>
      </c>
      <c r="G87" s="122"/>
      <c r="H87" s="122"/>
      <c r="I87" s="122"/>
      <c r="J87" s="122">
        <v>36</v>
      </c>
      <c r="K87" s="122"/>
      <c r="L87" s="129" t="s">
        <v>526</v>
      </c>
      <c r="M87" s="128" t="s">
        <v>523</v>
      </c>
      <c r="N87" s="122" t="s">
        <v>165</v>
      </c>
      <c r="O87" s="122" t="s">
        <v>524</v>
      </c>
      <c r="P87" s="115" t="str">
        <f t="shared" si="10"/>
        <v>北側 予告縮小2個更新_x000D_
南側 予告縮小2個更新</v>
      </c>
    </row>
    <row r="88" spans="1:16" ht="39.6">
      <c r="A88" s="216">
        <f t="shared" ca="1" si="6"/>
        <v>35</v>
      </c>
      <c r="B88" s="128" t="str">
        <f t="shared" ca="1" si="7"/>
        <v>〃</v>
      </c>
      <c r="C88" s="122" t="str">
        <f t="shared" ca="1" si="8"/>
        <v>〃</v>
      </c>
      <c r="D88" s="122" t="str">
        <f t="shared" ca="1" si="9"/>
        <v>〃</v>
      </c>
      <c r="E88" s="122" t="s">
        <v>243</v>
      </c>
      <c r="F88" s="122">
        <v>2</v>
      </c>
      <c r="G88" s="122">
        <v>3.8</v>
      </c>
      <c r="H88" s="122"/>
      <c r="I88" s="122"/>
      <c r="J88" s="122"/>
      <c r="K88" s="122"/>
      <c r="L88" s="129" t="s">
        <v>527</v>
      </c>
      <c r="M88" s="128" t="s">
        <v>523</v>
      </c>
      <c r="N88" s="122" t="s">
        <v>165</v>
      </c>
      <c r="O88" s="122" t="s">
        <v>524</v>
      </c>
      <c r="P88" s="115" t="str">
        <f t="shared" si="10"/>
        <v>北側停止線0.4m分削除後1.5m北方へ1.9mで移設_x000D_
南側停止線1.9m更新</v>
      </c>
    </row>
    <row r="89" spans="1:16" ht="26.4">
      <c r="A89" s="216">
        <f t="shared" ca="1" si="6"/>
        <v>35</v>
      </c>
      <c r="B89" s="128" t="str">
        <f t="shared" ca="1" si="7"/>
        <v>〃</v>
      </c>
      <c r="C89" s="122" t="str">
        <f t="shared" ca="1" si="8"/>
        <v>〃</v>
      </c>
      <c r="D89" s="122" t="str">
        <f t="shared" ca="1" si="9"/>
        <v>〃</v>
      </c>
      <c r="E89" s="122" t="s">
        <v>220</v>
      </c>
      <c r="F89" s="122">
        <v>1</v>
      </c>
      <c r="G89" s="122"/>
      <c r="H89" s="122"/>
      <c r="I89" s="122"/>
      <c r="J89" s="122"/>
      <c r="K89" s="122">
        <v>12.9</v>
      </c>
      <c r="L89" s="129"/>
      <c r="M89" s="128" t="s">
        <v>523</v>
      </c>
      <c r="N89" s="122" t="s">
        <v>165</v>
      </c>
      <c r="O89" s="122" t="s">
        <v>524</v>
      </c>
      <c r="P89" s="115" t="str">
        <f t="shared" si="10"/>
        <v/>
      </c>
    </row>
    <row r="90" spans="1:16" ht="26.4">
      <c r="A90" s="216">
        <f t="shared" ca="1" si="6"/>
        <v>35</v>
      </c>
      <c r="B90" s="128" t="str">
        <f t="shared" ca="1" si="7"/>
        <v>〃</v>
      </c>
      <c r="C90" s="122" t="str">
        <f t="shared" ca="1" si="8"/>
        <v>〃</v>
      </c>
      <c r="D90" s="122" t="str">
        <f t="shared" ca="1" si="9"/>
        <v>〃</v>
      </c>
      <c r="E90" s="122" t="s">
        <v>164</v>
      </c>
      <c r="F90" s="122">
        <v>1</v>
      </c>
      <c r="G90" s="122"/>
      <c r="H90" s="122"/>
      <c r="I90" s="122"/>
      <c r="J90" s="122"/>
      <c r="K90" s="122">
        <v>1.2</v>
      </c>
      <c r="L90" s="129"/>
      <c r="M90" s="128" t="s">
        <v>523</v>
      </c>
      <c r="N90" s="122" t="s">
        <v>165</v>
      </c>
      <c r="O90" s="122" t="s">
        <v>524</v>
      </c>
      <c r="P90" s="115" t="str">
        <f t="shared" si="10"/>
        <v/>
      </c>
    </row>
    <row r="91" spans="1:16">
      <c r="A91" s="216">
        <f t="shared" ca="1" si="6"/>
        <v>35</v>
      </c>
      <c r="B91" s="128">
        <f t="shared" ca="1" si="7"/>
        <v>0</v>
      </c>
      <c r="C91" s="122" t="str">
        <f t="shared" ca="1" si="8"/>
        <v>〃</v>
      </c>
      <c r="D91" s="122" t="str">
        <f t="shared" ca="1" si="9"/>
        <v>〃</v>
      </c>
      <c r="E91" s="122" t="s">
        <v>284</v>
      </c>
      <c r="F91" s="122">
        <v>2</v>
      </c>
      <c r="G91" s="122"/>
      <c r="H91" s="122"/>
      <c r="I91" s="122">
        <v>4</v>
      </c>
      <c r="J91" s="122"/>
      <c r="K91" s="122"/>
      <c r="L91" s="129" t="s">
        <v>528</v>
      </c>
      <c r="M91" s="128"/>
      <c r="N91" s="122" t="s">
        <v>165</v>
      </c>
      <c r="O91" s="122" t="s">
        <v>524</v>
      </c>
      <c r="P91" s="115" t="str">
        <f t="shared" si="10"/>
        <v>両側外側線2m×2新設</v>
      </c>
    </row>
    <row r="92" spans="1:16" ht="39.6">
      <c r="A92" s="216">
        <f t="shared" ca="1" si="6"/>
        <v>36</v>
      </c>
      <c r="B92" s="128" t="str">
        <f t="shared" ca="1" si="7"/>
        <v>第20-5-0420</v>
      </c>
      <c r="C92" s="122" t="str">
        <f t="shared" ca="1" si="8"/>
        <v>国道317号</v>
      </c>
      <c r="D92" s="122" t="str">
        <f t="shared" ca="1" si="9"/>
        <v>尾道市向東町177番地2南西方50メートル先（大原（南）交差点）</v>
      </c>
      <c r="E92" s="122" t="s">
        <v>237</v>
      </c>
      <c r="F92" s="122">
        <v>1</v>
      </c>
      <c r="G92" s="122">
        <v>51.5</v>
      </c>
      <c r="H92" s="122"/>
      <c r="I92" s="122"/>
      <c r="J92" s="122"/>
      <c r="K92" s="122"/>
      <c r="L92" s="129" t="s">
        <v>531</v>
      </c>
      <c r="M92" s="128" t="s">
        <v>529</v>
      </c>
      <c r="N92" s="122" t="s">
        <v>410</v>
      </c>
      <c r="O92" s="122" t="s">
        <v>530</v>
      </c>
      <c r="P92" s="115" t="str">
        <f t="shared" si="10"/>
        <v>東側 北から1.5m1縞2m1縞(削除なし)4m12縞更新</v>
      </c>
    </row>
    <row r="93" spans="1:16" ht="39.6">
      <c r="A93" s="216">
        <f t="shared" ca="1" si="6"/>
        <v>36</v>
      </c>
      <c r="B93" s="128" t="str">
        <f t="shared" ca="1" si="7"/>
        <v>〃</v>
      </c>
      <c r="C93" s="122" t="str">
        <f t="shared" ca="1" si="8"/>
        <v>〃</v>
      </c>
      <c r="D93" s="122" t="str">
        <f t="shared" ca="1" si="9"/>
        <v>〃</v>
      </c>
      <c r="E93" s="122" t="s">
        <v>243</v>
      </c>
      <c r="F93" s="122">
        <v>3</v>
      </c>
      <c r="G93" s="122">
        <v>15</v>
      </c>
      <c r="H93" s="122"/>
      <c r="I93" s="122"/>
      <c r="J93" s="122"/>
      <c r="K93" s="122"/>
      <c r="L93" s="129" t="s">
        <v>532</v>
      </c>
      <c r="M93" s="128" t="s">
        <v>529</v>
      </c>
      <c r="N93" s="122" t="s">
        <v>410</v>
      </c>
      <c r="O93" s="122" t="s">
        <v>530</v>
      </c>
      <c r="P93" s="115" t="str">
        <f t="shared" si="10"/>
        <v>東側 停止線2.9m_x000D_
北側 停止線7.9m_x000D_
南側 停止線4.2m更新</v>
      </c>
    </row>
    <row r="94" spans="1:16" ht="52.8">
      <c r="A94" s="216">
        <f t="shared" ca="1" si="6"/>
        <v>37</v>
      </c>
      <c r="B94" s="128" t="str">
        <f t="shared" ca="1" si="7"/>
        <v>第20-5-0317</v>
      </c>
      <c r="C94" s="122" t="str">
        <f t="shared" ca="1" si="8"/>
        <v>市道</v>
      </c>
      <c r="D94" s="122" t="str">
        <f t="shared" ca="1" si="9"/>
        <v>尾道市向東町3,504番地6先交差点</v>
      </c>
      <c r="E94" s="122" t="s">
        <v>237</v>
      </c>
      <c r="F94" s="122">
        <v>2</v>
      </c>
      <c r="G94" s="122">
        <v>40.5</v>
      </c>
      <c r="H94" s="122"/>
      <c r="I94" s="122"/>
      <c r="J94" s="122"/>
      <c r="K94" s="122"/>
      <c r="L94" s="129" t="s">
        <v>535</v>
      </c>
      <c r="M94" s="128" t="s">
        <v>533</v>
      </c>
      <c r="N94" s="122" t="s">
        <v>165</v>
      </c>
      <c r="O94" s="122" t="s">
        <v>534</v>
      </c>
      <c r="P94" s="115" t="str">
        <f t="shared" si="10"/>
        <v>南側 3.5m6縞更新_x000D_
東側 北から1.7m1縞3m3縞0.5+2.3m1縞3m2縞更新(停止線側1m1縞削除)</v>
      </c>
    </row>
    <row r="95" spans="1:16" ht="26.4">
      <c r="A95" s="216">
        <f t="shared" ca="1" si="6"/>
        <v>37</v>
      </c>
      <c r="B95" s="128" t="str">
        <f t="shared" ca="1" si="7"/>
        <v>〃</v>
      </c>
      <c r="C95" s="122" t="str">
        <f t="shared" ca="1" si="8"/>
        <v>〃</v>
      </c>
      <c r="D95" s="122" t="str">
        <f t="shared" ca="1" si="9"/>
        <v>〃</v>
      </c>
      <c r="E95" s="122" t="s">
        <v>241</v>
      </c>
      <c r="F95" s="122">
        <v>4</v>
      </c>
      <c r="G95" s="122"/>
      <c r="H95" s="122"/>
      <c r="I95" s="122"/>
      <c r="J95" s="122">
        <v>36</v>
      </c>
      <c r="K95" s="122"/>
      <c r="L95" s="129" t="s">
        <v>536</v>
      </c>
      <c r="M95" s="128" t="s">
        <v>533</v>
      </c>
      <c r="N95" s="122" t="s">
        <v>165</v>
      </c>
      <c r="O95" s="122" t="s">
        <v>534</v>
      </c>
      <c r="P95" s="115" t="str">
        <f t="shared" si="10"/>
        <v>西側予告縮小2個更新_x000D_
東側予告縮小2個更新</v>
      </c>
    </row>
    <row r="96" spans="1:16" ht="39.6">
      <c r="A96" s="216">
        <f t="shared" ca="1" si="6"/>
        <v>37</v>
      </c>
      <c r="B96" s="128" t="str">
        <f t="shared" ca="1" si="7"/>
        <v>〃</v>
      </c>
      <c r="C96" s="122" t="str">
        <f t="shared" ca="1" si="8"/>
        <v>〃</v>
      </c>
      <c r="D96" s="122" t="str">
        <f t="shared" ca="1" si="9"/>
        <v>〃</v>
      </c>
      <c r="E96" s="122" t="s">
        <v>243</v>
      </c>
      <c r="F96" s="122">
        <v>3</v>
      </c>
      <c r="G96" s="122">
        <v>8.5</v>
      </c>
      <c r="H96" s="122"/>
      <c r="I96" s="122"/>
      <c r="J96" s="122"/>
      <c r="K96" s="122"/>
      <c r="L96" s="129" t="s">
        <v>537</v>
      </c>
      <c r="M96" s="128" t="s">
        <v>533</v>
      </c>
      <c r="N96" s="122" t="s">
        <v>165</v>
      </c>
      <c r="O96" s="122" t="s">
        <v>534</v>
      </c>
      <c r="P96" s="115" t="str">
        <f t="shared" si="10"/>
        <v>南側停止線2.6m更新_x000D_
東側停止線2.6m更新_x000D_
西側停止線3.3m更新</v>
      </c>
    </row>
    <row r="97" spans="1:16" ht="26.4">
      <c r="A97" s="216">
        <f t="shared" ca="1" si="6"/>
        <v>37</v>
      </c>
      <c r="B97" s="128" t="str">
        <f t="shared" ca="1" si="7"/>
        <v>〃</v>
      </c>
      <c r="C97" s="122" t="str">
        <f t="shared" ca="1" si="8"/>
        <v>〃</v>
      </c>
      <c r="D97" s="122" t="str">
        <f t="shared" ca="1" si="9"/>
        <v>〃</v>
      </c>
      <c r="E97" s="122" t="s">
        <v>220</v>
      </c>
      <c r="F97" s="122">
        <v>1</v>
      </c>
      <c r="G97" s="122"/>
      <c r="H97" s="122"/>
      <c r="I97" s="122"/>
      <c r="J97" s="122"/>
      <c r="K97" s="122">
        <v>3</v>
      </c>
      <c r="L97" s="129"/>
      <c r="M97" s="128" t="s">
        <v>533</v>
      </c>
      <c r="N97" s="122" t="s">
        <v>165</v>
      </c>
      <c r="O97" s="122" t="s">
        <v>534</v>
      </c>
      <c r="P97" s="115" t="str">
        <f t="shared" si="10"/>
        <v/>
      </c>
    </row>
    <row r="98" spans="1:16" ht="52.8">
      <c r="A98" s="216">
        <f t="shared" ca="1" si="6"/>
        <v>38</v>
      </c>
      <c r="B98" s="128" t="str">
        <f t="shared" ca="1" si="7"/>
        <v>第12-5-0499</v>
      </c>
      <c r="C98" s="122" t="str">
        <f t="shared" ca="1" si="8"/>
        <v>〃</v>
      </c>
      <c r="D98" s="122" t="str">
        <f t="shared" ca="1" si="9"/>
        <v>尾道市向東町8,619番地4先交差点</v>
      </c>
      <c r="E98" s="122" t="s">
        <v>310</v>
      </c>
      <c r="F98" s="122">
        <v>2</v>
      </c>
      <c r="G98" s="122"/>
      <c r="H98" s="122"/>
      <c r="I98" s="122"/>
      <c r="J98" s="122">
        <v>26</v>
      </c>
      <c r="K98" s="122"/>
      <c r="L98" s="129" t="s">
        <v>540</v>
      </c>
      <c r="M98" s="128" t="s">
        <v>538</v>
      </c>
      <c r="N98" s="122" t="s">
        <v>165</v>
      </c>
      <c r="O98" s="122" t="s">
        <v>539</v>
      </c>
      <c r="P98" s="115" t="str">
        <f t="shared" si="10"/>
        <v>北側 標準文字5割分削除後縮小更新_x000D_
南側 標準文字全削除後縮小更新</v>
      </c>
    </row>
    <row r="99" spans="1:16" ht="26.4">
      <c r="A99" s="216">
        <f t="shared" ca="1" si="6"/>
        <v>38</v>
      </c>
      <c r="B99" s="128" t="str">
        <f t="shared" ca="1" si="7"/>
        <v>〃</v>
      </c>
      <c r="C99" s="122" t="str">
        <f t="shared" ca="1" si="8"/>
        <v>〃</v>
      </c>
      <c r="D99" s="122" t="str">
        <f t="shared" ca="1" si="9"/>
        <v>〃</v>
      </c>
      <c r="E99" s="122" t="s">
        <v>243</v>
      </c>
      <c r="F99" s="122">
        <v>2</v>
      </c>
      <c r="G99" s="122"/>
      <c r="H99" s="122">
        <v>3</v>
      </c>
      <c r="I99" s="122"/>
      <c r="J99" s="122"/>
      <c r="K99" s="122"/>
      <c r="L99" s="129" t="s">
        <v>541</v>
      </c>
      <c r="M99" s="128" t="s">
        <v>538</v>
      </c>
      <c r="N99" s="122" t="s">
        <v>165</v>
      </c>
      <c r="O99" s="122" t="s">
        <v>539</v>
      </c>
      <c r="P99" s="115" t="str">
        <f t="shared" si="10"/>
        <v>北側停止線1.5m更新_x000D_
南側停止線1.5m更新</v>
      </c>
    </row>
    <row r="100" spans="1:16" ht="26.4">
      <c r="A100" s="216">
        <f t="shared" ca="1" si="6"/>
        <v>38</v>
      </c>
      <c r="B100" s="128" t="str">
        <f t="shared" ca="1" si="7"/>
        <v>〃</v>
      </c>
      <c r="C100" s="122" t="str">
        <f t="shared" ca="1" si="8"/>
        <v>〃</v>
      </c>
      <c r="D100" s="122" t="str">
        <f t="shared" ca="1" si="9"/>
        <v>〃</v>
      </c>
      <c r="E100" s="122" t="s">
        <v>167</v>
      </c>
      <c r="F100" s="122">
        <v>2</v>
      </c>
      <c r="G100" s="122"/>
      <c r="H100" s="122"/>
      <c r="I100" s="122"/>
      <c r="J100" s="122"/>
      <c r="K100" s="122">
        <v>30</v>
      </c>
      <c r="L100" s="129"/>
      <c r="M100" s="128" t="s">
        <v>538</v>
      </c>
      <c r="N100" s="122" t="s">
        <v>165</v>
      </c>
      <c r="O100" s="122" t="s">
        <v>539</v>
      </c>
      <c r="P100" s="115" t="str">
        <f t="shared" si="10"/>
        <v/>
      </c>
    </row>
    <row r="101" spans="1:16" ht="39.6">
      <c r="A101" s="216">
        <f t="shared" ca="1" si="6"/>
        <v>38</v>
      </c>
      <c r="B101" s="128" t="str">
        <f t="shared" ca="1" si="7"/>
        <v>第20-5-0328</v>
      </c>
      <c r="C101" s="122" t="str">
        <f t="shared" ca="1" si="8"/>
        <v>県道（向島循環線）</v>
      </c>
      <c r="D101" s="122" t="str">
        <f t="shared" ca="1" si="9"/>
        <v>〃</v>
      </c>
      <c r="E101" s="122" t="s">
        <v>237</v>
      </c>
      <c r="F101" s="122">
        <v>1</v>
      </c>
      <c r="G101" s="122">
        <v>21</v>
      </c>
      <c r="H101" s="122"/>
      <c r="I101" s="122"/>
      <c r="J101" s="122"/>
      <c r="K101" s="122"/>
      <c r="L101" s="129" t="s">
        <v>543</v>
      </c>
      <c r="M101" s="128" t="s">
        <v>542</v>
      </c>
      <c r="N101" s="122" t="s">
        <v>447</v>
      </c>
      <c r="O101" s="122" t="s">
        <v>539</v>
      </c>
      <c r="P101" s="115" t="str">
        <f t="shared" si="10"/>
        <v>3m7縞更新</v>
      </c>
    </row>
    <row r="102" spans="1:16" ht="26.4">
      <c r="A102" s="216">
        <f t="shared" ca="1" si="6"/>
        <v>38</v>
      </c>
      <c r="B102" s="128" t="str">
        <f t="shared" ca="1" si="7"/>
        <v>〃</v>
      </c>
      <c r="C102" s="122" t="str">
        <f t="shared" ca="1" si="8"/>
        <v>〃</v>
      </c>
      <c r="D102" s="122" t="str">
        <f t="shared" ca="1" si="9"/>
        <v>〃</v>
      </c>
      <c r="E102" s="122" t="s">
        <v>241</v>
      </c>
      <c r="F102" s="122">
        <v>4</v>
      </c>
      <c r="G102" s="122"/>
      <c r="H102" s="122"/>
      <c r="I102" s="122"/>
      <c r="J102" s="122">
        <v>36</v>
      </c>
      <c r="K102" s="122"/>
      <c r="L102" s="129" t="s">
        <v>536</v>
      </c>
      <c r="M102" s="128" t="s">
        <v>542</v>
      </c>
      <c r="N102" s="122" t="s">
        <v>447</v>
      </c>
      <c r="O102" s="122" t="s">
        <v>539</v>
      </c>
      <c r="P102" s="115" t="str">
        <f t="shared" si="10"/>
        <v>西側予告縮小2個更新_x000D_
東側予告縮小2個更新</v>
      </c>
    </row>
    <row r="103" spans="1:16" ht="26.4">
      <c r="A103" s="216">
        <f t="shared" ca="1" si="6"/>
        <v>38</v>
      </c>
      <c r="B103" s="128" t="str">
        <f t="shared" ca="1" si="7"/>
        <v>〃</v>
      </c>
      <c r="C103" s="122" t="str">
        <f t="shared" ca="1" si="8"/>
        <v>〃</v>
      </c>
      <c r="D103" s="122" t="str">
        <f t="shared" ca="1" si="9"/>
        <v>〃</v>
      </c>
      <c r="E103" s="122" t="s">
        <v>243</v>
      </c>
      <c r="F103" s="122">
        <v>2</v>
      </c>
      <c r="G103" s="122">
        <v>5.8</v>
      </c>
      <c r="H103" s="122"/>
      <c r="I103" s="122"/>
      <c r="J103" s="122"/>
      <c r="K103" s="122"/>
      <c r="L103" s="129" t="s">
        <v>544</v>
      </c>
      <c r="M103" s="128" t="s">
        <v>542</v>
      </c>
      <c r="N103" s="122" t="s">
        <v>447</v>
      </c>
      <c r="O103" s="122" t="s">
        <v>539</v>
      </c>
      <c r="P103" s="115" t="str">
        <f t="shared" si="10"/>
        <v>西側停止線2.9m更新_x000D_
東側停止線2.9m更新</v>
      </c>
    </row>
    <row r="104" spans="1:16" ht="52.8">
      <c r="A104" s="216">
        <f t="shared" ca="1" si="6"/>
        <v>39</v>
      </c>
      <c r="B104" s="128" t="str">
        <f t="shared" ca="1" si="7"/>
        <v>第20-5-0345</v>
      </c>
      <c r="C104" s="122" t="str">
        <f t="shared" ca="1" si="8"/>
        <v>市道</v>
      </c>
      <c r="D104" s="122" t="str">
        <f t="shared" ca="1" si="9"/>
        <v>尾道市向東町8,670番地西角先交差点</v>
      </c>
      <c r="E104" s="122" t="s">
        <v>237</v>
      </c>
      <c r="F104" s="122">
        <v>2</v>
      </c>
      <c r="G104" s="122">
        <v>46.3</v>
      </c>
      <c r="H104" s="122"/>
      <c r="I104" s="122"/>
      <c r="J104" s="122"/>
      <c r="K104" s="122"/>
      <c r="L104" s="129" t="s">
        <v>547</v>
      </c>
      <c r="M104" s="128" t="s">
        <v>545</v>
      </c>
      <c r="N104" s="122" t="s">
        <v>165</v>
      </c>
      <c r="O104" s="122" t="s">
        <v>546</v>
      </c>
      <c r="P104" s="115" t="str">
        <f t="shared" si="10"/>
        <v>北東側 北から1.3m1縞3m7縞更新(停止線側1m4縞削除)_x000D_
北西側 4m6縞更新</v>
      </c>
    </row>
    <row r="105" spans="1:16" ht="26.4">
      <c r="A105" s="216">
        <f t="shared" ca="1" si="6"/>
        <v>39</v>
      </c>
      <c r="B105" s="128" t="str">
        <f t="shared" ca="1" si="7"/>
        <v>〃</v>
      </c>
      <c r="C105" s="122" t="str">
        <f t="shared" ca="1" si="8"/>
        <v>〃</v>
      </c>
      <c r="D105" s="122" t="str">
        <f t="shared" ca="1" si="9"/>
        <v>〃</v>
      </c>
      <c r="E105" s="122" t="s">
        <v>241</v>
      </c>
      <c r="F105" s="122">
        <v>2</v>
      </c>
      <c r="G105" s="122"/>
      <c r="H105" s="122"/>
      <c r="I105" s="122"/>
      <c r="J105" s="122">
        <v>18</v>
      </c>
      <c r="K105" s="122"/>
      <c r="L105" s="129" t="s">
        <v>548</v>
      </c>
      <c r="M105" s="128" t="s">
        <v>545</v>
      </c>
      <c r="N105" s="122" t="s">
        <v>165</v>
      </c>
      <c r="O105" s="122" t="s">
        <v>546</v>
      </c>
      <c r="P105" s="115" t="str">
        <f t="shared" si="10"/>
        <v>南東側予告縮小2個更新</v>
      </c>
    </row>
    <row r="106" spans="1:16" ht="39.6">
      <c r="A106" s="216">
        <f t="shared" ca="1" si="6"/>
        <v>39</v>
      </c>
      <c r="B106" s="128" t="str">
        <f t="shared" ca="1" si="7"/>
        <v>〃</v>
      </c>
      <c r="C106" s="122" t="str">
        <f t="shared" ca="1" si="8"/>
        <v>〃</v>
      </c>
      <c r="D106" s="122" t="str">
        <f t="shared" ca="1" si="9"/>
        <v>〃</v>
      </c>
      <c r="E106" s="122" t="s">
        <v>243</v>
      </c>
      <c r="F106" s="122">
        <v>3</v>
      </c>
      <c r="G106" s="122">
        <v>7.3000000000000007</v>
      </c>
      <c r="H106" s="122"/>
      <c r="I106" s="122"/>
      <c r="J106" s="122"/>
      <c r="K106" s="122"/>
      <c r="L106" s="129" t="s">
        <v>549</v>
      </c>
      <c r="M106" s="128" t="s">
        <v>545</v>
      </c>
      <c r="N106" s="122" t="s">
        <v>165</v>
      </c>
      <c r="O106" s="122" t="s">
        <v>546</v>
      </c>
      <c r="P106" s="115" t="str">
        <f t="shared" si="10"/>
        <v>南東側停止線3.1m更新_x000D_
北東側停止線1.7m更新_x000D_
北西側停止線2.5m更新</v>
      </c>
    </row>
    <row r="107" spans="1:16" ht="26.4">
      <c r="A107" s="216">
        <f t="shared" ca="1" si="6"/>
        <v>39</v>
      </c>
      <c r="B107" s="128" t="str">
        <f t="shared" ca="1" si="7"/>
        <v>〃</v>
      </c>
      <c r="C107" s="122" t="str">
        <f t="shared" ca="1" si="8"/>
        <v>〃</v>
      </c>
      <c r="D107" s="122" t="str">
        <f t="shared" ca="1" si="9"/>
        <v>〃</v>
      </c>
      <c r="E107" s="122" t="s">
        <v>220</v>
      </c>
      <c r="F107" s="122">
        <v>1</v>
      </c>
      <c r="G107" s="122"/>
      <c r="H107" s="122"/>
      <c r="I107" s="122"/>
      <c r="J107" s="122"/>
      <c r="K107" s="122">
        <v>12</v>
      </c>
      <c r="L107" s="129"/>
      <c r="M107" s="128" t="s">
        <v>545</v>
      </c>
      <c r="N107" s="122" t="s">
        <v>165</v>
      </c>
      <c r="O107" s="122" t="s">
        <v>546</v>
      </c>
      <c r="P107" s="115" t="str">
        <f t="shared" si="10"/>
        <v/>
      </c>
    </row>
    <row r="108" spans="1:16" ht="118.8">
      <c r="A108" s="216">
        <f t="shared" ca="1" si="6"/>
        <v>40</v>
      </c>
      <c r="B108" s="128" t="str">
        <f t="shared" ca="1" si="7"/>
        <v>第20-5-0382</v>
      </c>
      <c r="C108" s="122" t="str">
        <f t="shared" ca="1" si="8"/>
        <v>県道（向島循環線）</v>
      </c>
      <c r="D108" s="122" t="str">
        <f t="shared" ca="1" si="9"/>
        <v>尾道市向東町8,670番地先（向東小学校前交差点）</v>
      </c>
      <c r="E108" s="122" t="s">
        <v>237</v>
      </c>
      <c r="F108" s="122">
        <v>4</v>
      </c>
      <c r="G108" s="122">
        <v>128.4</v>
      </c>
      <c r="H108" s="122"/>
      <c r="I108" s="122"/>
      <c r="J108" s="122"/>
      <c r="K108" s="122"/>
      <c r="L108" s="129" t="s">
        <v>552</v>
      </c>
      <c r="M108" s="128" t="s">
        <v>550</v>
      </c>
      <c r="N108" s="122" t="s">
        <v>447</v>
      </c>
      <c r="O108" s="122" t="s">
        <v>551</v>
      </c>
      <c r="P108" s="115" t="str">
        <f t="shared" si="10"/>
        <v>南西側 4m8縞(北端除く)更新_x000D_
北西側 西側から2.6m1縞4m7縞更新_x000D_
南東側 西側から4m7縞2.3m1縞1.1m1縞更新_x000D_
北東側 北側から4m8縞2.4m1縞更新(0.9m1縞は更新せず)</v>
      </c>
    </row>
    <row r="109" spans="1:16" ht="39.6">
      <c r="A109" s="216">
        <f t="shared" ca="1" si="6"/>
        <v>40</v>
      </c>
      <c r="B109" s="128" t="str">
        <f t="shared" ca="1" si="7"/>
        <v>〃</v>
      </c>
      <c r="C109" s="122" t="str">
        <f t="shared" ca="1" si="8"/>
        <v>〃</v>
      </c>
      <c r="D109" s="122" t="str">
        <f t="shared" ca="1" si="9"/>
        <v>〃</v>
      </c>
      <c r="E109" s="122" t="s">
        <v>243</v>
      </c>
      <c r="F109" s="122">
        <v>3</v>
      </c>
      <c r="G109" s="122">
        <v>8.4</v>
      </c>
      <c r="H109" s="122"/>
      <c r="I109" s="122"/>
      <c r="J109" s="122"/>
      <c r="K109" s="122"/>
      <c r="L109" s="129" t="s">
        <v>553</v>
      </c>
      <c r="M109" s="128" t="s">
        <v>550</v>
      </c>
      <c r="N109" s="122" t="s">
        <v>447</v>
      </c>
      <c r="O109" s="122" t="s">
        <v>551</v>
      </c>
      <c r="P109" s="115" t="str">
        <f t="shared" si="10"/>
        <v>南西側停止線2.9m更新_x000D_
北西側停止線2.6m更新_x000D_
北東側停止線2.9m更新</v>
      </c>
    </row>
    <row r="110" spans="1:16" ht="26.4">
      <c r="A110" s="216">
        <f t="shared" ca="1" si="6"/>
        <v>41</v>
      </c>
      <c r="B110" s="128" t="str">
        <f t="shared" ca="1" si="7"/>
        <v>第12-5-0088</v>
      </c>
      <c r="C110" s="122" t="str">
        <f t="shared" ca="1" si="8"/>
        <v>市道</v>
      </c>
      <c r="D110" s="122" t="str">
        <f t="shared" ca="1" si="9"/>
        <v>尾道市向東町8,882番地7先交差点</v>
      </c>
      <c r="E110" s="122" t="s">
        <v>310</v>
      </c>
      <c r="F110" s="122">
        <v>1</v>
      </c>
      <c r="G110" s="122"/>
      <c r="H110" s="122"/>
      <c r="I110" s="122"/>
      <c r="J110" s="122">
        <v>13</v>
      </c>
      <c r="K110" s="122"/>
      <c r="L110" s="129" t="s">
        <v>556</v>
      </c>
      <c r="M110" s="128" t="s">
        <v>554</v>
      </c>
      <c r="N110" s="122" t="s">
        <v>165</v>
      </c>
      <c r="O110" s="122" t="s">
        <v>555</v>
      </c>
      <c r="P110" s="115" t="str">
        <f t="shared" si="10"/>
        <v>標準文字3割分削除後縮小更新</v>
      </c>
    </row>
    <row r="111" spans="1:16" ht="26.4">
      <c r="A111" s="216">
        <f t="shared" ca="1" si="6"/>
        <v>41</v>
      </c>
      <c r="B111" s="128" t="str">
        <f t="shared" ca="1" si="7"/>
        <v>〃</v>
      </c>
      <c r="C111" s="122" t="str">
        <f t="shared" ca="1" si="8"/>
        <v>〃</v>
      </c>
      <c r="D111" s="122" t="str">
        <f t="shared" ca="1" si="9"/>
        <v>〃</v>
      </c>
      <c r="E111" s="122" t="s">
        <v>243</v>
      </c>
      <c r="F111" s="122">
        <v>1</v>
      </c>
      <c r="G111" s="122"/>
      <c r="H111" s="122">
        <v>2.6</v>
      </c>
      <c r="I111" s="122"/>
      <c r="J111" s="122"/>
      <c r="K111" s="122"/>
      <c r="L111" s="129" t="s">
        <v>557</v>
      </c>
      <c r="M111" s="128" t="s">
        <v>554</v>
      </c>
      <c r="N111" s="122" t="s">
        <v>165</v>
      </c>
      <c r="O111" s="122" t="s">
        <v>555</v>
      </c>
      <c r="P111" s="115" t="str">
        <f t="shared" si="10"/>
        <v>停止線2.6m更新</v>
      </c>
    </row>
    <row r="112" spans="1:16" ht="26.4">
      <c r="A112" s="216">
        <f t="shared" ca="1" si="6"/>
        <v>41</v>
      </c>
      <c r="B112" s="128" t="str">
        <f t="shared" ca="1" si="7"/>
        <v>〃</v>
      </c>
      <c r="C112" s="122" t="str">
        <f t="shared" ca="1" si="8"/>
        <v>〃</v>
      </c>
      <c r="D112" s="122" t="str">
        <f t="shared" ca="1" si="9"/>
        <v>〃</v>
      </c>
      <c r="E112" s="122" t="s">
        <v>167</v>
      </c>
      <c r="F112" s="122">
        <v>1</v>
      </c>
      <c r="G112" s="122"/>
      <c r="H112" s="122"/>
      <c r="I112" s="122"/>
      <c r="J112" s="122"/>
      <c r="K112" s="122">
        <v>6</v>
      </c>
      <c r="L112" s="129"/>
      <c r="M112" s="128" t="s">
        <v>554</v>
      </c>
      <c r="N112" s="122" t="s">
        <v>165</v>
      </c>
      <c r="O112" s="122" t="s">
        <v>555</v>
      </c>
      <c r="P112" s="115" t="str">
        <f t="shared" si="10"/>
        <v/>
      </c>
    </row>
    <row r="113" spans="1:16" ht="26.4">
      <c r="A113" s="216">
        <f t="shared" ca="1" si="6"/>
        <v>42</v>
      </c>
      <c r="B113" s="128" t="str">
        <f t="shared" ca="1" si="7"/>
        <v>第12-5-0504</v>
      </c>
      <c r="C113" s="122" t="str">
        <f t="shared" ca="1" si="8"/>
        <v>〃</v>
      </c>
      <c r="D113" s="122" t="str">
        <f t="shared" ca="1" si="9"/>
        <v>尾道市向東町8,885番地14先交差点</v>
      </c>
      <c r="E113" s="122" t="s">
        <v>310</v>
      </c>
      <c r="F113" s="122">
        <v>1</v>
      </c>
      <c r="G113" s="122"/>
      <c r="H113" s="122"/>
      <c r="I113" s="122"/>
      <c r="J113" s="122">
        <v>13</v>
      </c>
      <c r="K113" s="122"/>
      <c r="L113" s="129" t="s">
        <v>560</v>
      </c>
      <c r="M113" s="128" t="s">
        <v>558</v>
      </c>
      <c r="N113" s="122" t="s">
        <v>165</v>
      </c>
      <c r="O113" s="122" t="s">
        <v>559</v>
      </c>
      <c r="P113" s="115" t="str">
        <f t="shared" si="10"/>
        <v>縮小文字更新</v>
      </c>
    </row>
    <row r="114" spans="1:16" ht="26.4">
      <c r="A114" s="216">
        <f t="shared" ca="1" si="6"/>
        <v>42</v>
      </c>
      <c r="B114" s="128" t="str">
        <f t="shared" ca="1" si="7"/>
        <v>〃</v>
      </c>
      <c r="C114" s="122" t="str">
        <f t="shared" ca="1" si="8"/>
        <v>〃</v>
      </c>
      <c r="D114" s="122" t="str">
        <f t="shared" ca="1" si="9"/>
        <v>〃</v>
      </c>
      <c r="E114" s="122" t="s">
        <v>243</v>
      </c>
      <c r="F114" s="122">
        <v>1</v>
      </c>
      <c r="G114" s="122"/>
      <c r="H114" s="122">
        <v>2.2999999999999998</v>
      </c>
      <c r="I114" s="122"/>
      <c r="J114" s="122"/>
      <c r="K114" s="122"/>
      <c r="L114" s="129" t="s">
        <v>561</v>
      </c>
      <c r="M114" s="128" t="s">
        <v>558</v>
      </c>
      <c r="N114" s="122" t="s">
        <v>165</v>
      </c>
      <c r="O114" s="122" t="s">
        <v>559</v>
      </c>
      <c r="P114" s="115" t="str">
        <f t="shared" si="10"/>
        <v>停止線2.3m更新</v>
      </c>
    </row>
    <row r="115" spans="1:16" ht="132">
      <c r="A115" s="216">
        <f t="shared" ca="1" si="6"/>
        <v>43</v>
      </c>
      <c r="B115" s="128" t="str">
        <f t="shared" ca="1" si="7"/>
        <v>第20-5-0195</v>
      </c>
      <c r="C115" s="122" t="str">
        <f t="shared" ca="1" si="8"/>
        <v>〃</v>
      </c>
      <c r="D115" s="122" t="str">
        <f t="shared" ca="1" si="9"/>
        <v>尾道市向東町8,897番地19先交差点（天女ヶ浜橋西詰）</v>
      </c>
      <c r="E115" s="122" t="s">
        <v>237</v>
      </c>
      <c r="F115" s="122">
        <v>4</v>
      </c>
      <c r="G115" s="122">
        <v>80.400000000000006</v>
      </c>
      <c r="H115" s="122"/>
      <c r="I115" s="122"/>
      <c r="J115" s="122"/>
      <c r="K115" s="122"/>
      <c r="L115" s="129" t="s">
        <v>564</v>
      </c>
      <c r="M115" s="128" t="s">
        <v>562</v>
      </c>
      <c r="N115" s="122" t="s">
        <v>165</v>
      </c>
      <c r="O115" s="122" t="s">
        <v>563</v>
      </c>
      <c r="P115" s="115" t="str">
        <f t="shared" si="10"/>
        <v>北側 停止線側1m6縞削除後3m6縞更新_x000D_
西側 停止線側1m7縞削除後3m7縞2.4m1縞(南端)更新_x000D_
東側 3m7縞更新(各縞停止線側1m更新せず)_x000D_
南側 停止線側1m6縞(5m分)削除後3m6縞更新</v>
      </c>
    </row>
    <row r="116" spans="1:16" ht="26.4">
      <c r="A116" s="216">
        <f t="shared" ca="1" si="6"/>
        <v>43</v>
      </c>
      <c r="B116" s="128" t="str">
        <f t="shared" ca="1" si="7"/>
        <v>〃</v>
      </c>
      <c r="C116" s="122" t="str">
        <f t="shared" ca="1" si="8"/>
        <v>〃</v>
      </c>
      <c r="D116" s="122" t="str">
        <f t="shared" ca="1" si="9"/>
        <v>〃</v>
      </c>
      <c r="E116" s="122" t="s">
        <v>241</v>
      </c>
      <c r="F116" s="122">
        <v>2</v>
      </c>
      <c r="G116" s="122"/>
      <c r="H116" s="122"/>
      <c r="I116" s="122"/>
      <c r="J116" s="122">
        <v>18</v>
      </c>
      <c r="K116" s="122"/>
      <c r="L116" s="129" t="s">
        <v>444</v>
      </c>
      <c r="M116" s="128" t="s">
        <v>562</v>
      </c>
      <c r="N116" s="122" t="s">
        <v>165</v>
      </c>
      <c r="O116" s="122" t="s">
        <v>563</v>
      </c>
      <c r="P116" s="115" t="str">
        <f t="shared" si="10"/>
        <v>西側予告縮小2個更新</v>
      </c>
    </row>
    <row r="117" spans="1:16" ht="52.8">
      <c r="A117" s="216">
        <f t="shared" ca="1" si="6"/>
        <v>43</v>
      </c>
      <c r="B117" s="128" t="str">
        <f t="shared" ca="1" si="7"/>
        <v>〃</v>
      </c>
      <c r="C117" s="122" t="str">
        <f t="shared" ca="1" si="8"/>
        <v>〃</v>
      </c>
      <c r="D117" s="122" t="str">
        <f t="shared" ca="1" si="9"/>
        <v>〃</v>
      </c>
      <c r="E117" s="122" t="s">
        <v>243</v>
      </c>
      <c r="F117" s="122">
        <v>4</v>
      </c>
      <c r="G117" s="122">
        <v>12</v>
      </c>
      <c r="H117" s="122"/>
      <c r="I117" s="122"/>
      <c r="J117" s="122"/>
      <c r="K117" s="122"/>
      <c r="L117" s="129" t="s">
        <v>565</v>
      </c>
      <c r="M117" s="128" t="s">
        <v>562</v>
      </c>
      <c r="N117" s="122" t="s">
        <v>165</v>
      </c>
      <c r="O117" s="122" t="s">
        <v>563</v>
      </c>
      <c r="P117" s="115" t="str">
        <f t="shared" si="10"/>
        <v>北側停止線3.1m更新_x000D_
西側停止線3.2m更新_x000D_
東側停止線3m更新_x000D_
南側停止線2.7m更新</v>
      </c>
    </row>
    <row r="118" spans="1:16" ht="26.4">
      <c r="A118" s="216">
        <f t="shared" ca="1" si="6"/>
        <v>43</v>
      </c>
      <c r="B118" s="128" t="str">
        <f t="shared" ca="1" si="7"/>
        <v>〃</v>
      </c>
      <c r="C118" s="122" t="str">
        <f t="shared" ca="1" si="8"/>
        <v>〃</v>
      </c>
      <c r="D118" s="122" t="str">
        <f t="shared" ca="1" si="9"/>
        <v>〃</v>
      </c>
      <c r="E118" s="122" t="s">
        <v>220</v>
      </c>
      <c r="F118" s="122">
        <v>3</v>
      </c>
      <c r="G118" s="122"/>
      <c r="H118" s="122"/>
      <c r="I118" s="122"/>
      <c r="J118" s="122"/>
      <c r="K118" s="122">
        <v>54</v>
      </c>
      <c r="L118" s="129"/>
      <c r="M118" s="128" t="s">
        <v>562</v>
      </c>
      <c r="N118" s="122" t="s">
        <v>165</v>
      </c>
      <c r="O118" s="122" t="s">
        <v>563</v>
      </c>
      <c r="P118" s="115" t="str">
        <f t="shared" si="10"/>
        <v/>
      </c>
    </row>
    <row r="119" spans="1:16" ht="26.4">
      <c r="A119" s="216">
        <f t="shared" ca="1" si="6"/>
        <v>44</v>
      </c>
      <c r="B119" s="128" t="str">
        <f t="shared" ca="1" si="7"/>
        <v>第12-5-0118</v>
      </c>
      <c r="C119" s="122" t="str">
        <f t="shared" ca="1" si="8"/>
        <v>〃</v>
      </c>
      <c r="D119" s="122" t="str">
        <f t="shared" ca="1" si="9"/>
        <v>尾道市山波町2,797番地北方65メートル先交差点</v>
      </c>
      <c r="E119" s="122" t="s">
        <v>310</v>
      </c>
      <c r="F119" s="122">
        <v>1</v>
      </c>
      <c r="G119" s="122"/>
      <c r="H119" s="122"/>
      <c r="I119" s="122"/>
      <c r="J119" s="122">
        <v>20</v>
      </c>
      <c r="K119" s="122"/>
      <c r="L119" s="129" t="s">
        <v>492</v>
      </c>
      <c r="M119" s="128" t="s">
        <v>566</v>
      </c>
      <c r="N119" s="122" t="s">
        <v>165</v>
      </c>
      <c r="O119" s="122" t="s">
        <v>567</v>
      </c>
      <c r="P119" s="115" t="str">
        <f t="shared" si="10"/>
        <v>標準文字更新</v>
      </c>
    </row>
    <row r="120" spans="1:16" ht="26.4">
      <c r="A120" s="216">
        <f t="shared" ca="1" si="6"/>
        <v>44</v>
      </c>
      <c r="B120" s="128" t="str">
        <f t="shared" ca="1" si="7"/>
        <v>〃</v>
      </c>
      <c r="C120" s="122" t="str">
        <f t="shared" ca="1" si="8"/>
        <v>〃</v>
      </c>
      <c r="D120" s="122" t="str">
        <f t="shared" ca="1" si="9"/>
        <v>〃</v>
      </c>
      <c r="E120" s="122" t="s">
        <v>243</v>
      </c>
      <c r="F120" s="122">
        <v>1</v>
      </c>
      <c r="G120" s="122"/>
      <c r="H120" s="122">
        <v>3.5</v>
      </c>
      <c r="I120" s="122"/>
      <c r="J120" s="122"/>
      <c r="K120" s="122"/>
      <c r="L120" s="129" t="s">
        <v>568</v>
      </c>
      <c r="M120" s="128" t="s">
        <v>566</v>
      </c>
      <c r="N120" s="122" t="s">
        <v>165</v>
      </c>
      <c r="O120" s="122" t="s">
        <v>567</v>
      </c>
      <c r="P120" s="115" t="str">
        <f t="shared" si="10"/>
        <v>停止線3.5m更新</v>
      </c>
    </row>
    <row r="121" spans="1:16" ht="26.4">
      <c r="A121" s="216">
        <f t="shared" ca="1" si="6"/>
        <v>45</v>
      </c>
      <c r="B121" s="128" t="str">
        <f t="shared" ca="1" si="7"/>
        <v>第12-5-0116</v>
      </c>
      <c r="C121" s="122" t="str">
        <f t="shared" ca="1" si="8"/>
        <v>〃</v>
      </c>
      <c r="D121" s="122" t="str">
        <f t="shared" ca="1" si="9"/>
        <v>尾道市山波町522番地12北西方70メートル先交差点</v>
      </c>
      <c r="E121" s="122" t="s">
        <v>310</v>
      </c>
      <c r="F121" s="122">
        <v>1</v>
      </c>
      <c r="G121" s="122"/>
      <c r="H121" s="122"/>
      <c r="I121" s="122"/>
      <c r="J121" s="122">
        <v>20</v>
      </c>
      <c r="K121" s="122"/>
      <c r="L121" s="129" t="s">
        <v>492</v>
      </c>
      <c r="M121" s="128" t="s">
        <v>569</v>
      </c>
      <c r="N121" s="122" t="s">
        <v>165</v>
      </c>
      <c r="O121" s="122" t="s">
        <v>570</v>
      </c>
      <c r="P121" s="115" t="str">
        <f t="shared" si="10"/>
        <v>標準文字更新</v>
      </c>
    </row>
    <row r="122" spans="1:16" ht="26.4">
      <c r="A122" s="216">
        <f t="shared" ca="1" si="6"/>
        <v>45</v>
      </c>
      <c r="B122" s="128" t="str">
        <f t="shared" ca="1" si="7"/>
        <v>〃</v>
      </c>
      <c r="C122" s="122" t="str">
        <f t="shared" ca="1" si="8"/>
        <v>〃</v>
      </c>
      <c r="D122" s="122" t="str">
        <f t="shared" ca="1" si="9"/>
        <v>〃</v>
      </c>
      <c r="E122" s="122" t="s">
        <v>243</v>
      </c>
      <c r="F122" s="122">
        <v>1</v>
      </c>
      <c r="G122" s="122"/>
      <c r="H122" s="122">
        <v>2.7</v>
      </c>
      <c r="I122" s="122"/>
      <c r="J122" s="122"/>
      <c r="K122" s="122"/>
      <c r="L122" s="129" t="s">
        <v>519</v>
      </c>
      <c r="M122" s="128" t="s">
        <v>569</v>
      </c>
      <c r="N122" s="122" t="s">
        <v>165</v>
      </c>
      <c r="O122" s="122" t="s">
        <v>570</v>
      </c>
      <c r="P122" s="115" t="str">
        <f t="shared" si="10"/>
        <v>停止線2.7m更新</v>
      </c>
    </row>
    <row r="123" spans="1:16" ht="26.4">
      <c r="A123" s="216">
        <f t="shared" ca="1" si="6"/>
        <v>46</v>
      </c>
      <c r="B123" s="128" t="str">
        <f t="shared" ca="1" si="7"/>
        <v>第12-5-0111</v>
      </c>
      <c r="C123" s="122" t="str">
        <f t="shared" ca="1" si="8"/>
        <v>〃</v>
      </c>
      <c r="D123" s="122" t="str">
        <f t="shared" ca="1" si="9"/>
        <v>尾道市美ノ郷町三成351番地89先交差点</v>
      </c>
      <c r="E123" s="122" t="s">
        <v>310</v>
      </c>
      <c r="F123" s="122">
        <v>1</v>
      </c>
      <c r="G123" s="122"/>
      <c r="H123" s="122"/>
      <c r="I123" s="122"/>
      <c r="J123" s="122">
        <v>13</v>
      </c>
      <c r="K123" s="122"/>
      <c r="L123" s="129" t="s">
        <v>560</v>
      </c>
      <c r="M123" s="128" t="s">
        <v>571</v>
      </c>
      <c r="N123" s="122" t="s">
        <v>165</v>
      </c>
      <c r="O123" s="122" t="s">
        <v>572</v>
      </c>
      <c r="P123" s="115" t="str">
        <f t="shared" si="10"/>
        <v>縮小文字更新</v>
      </c>
    </row>
    <row r="124" spans="1:16" ht="27" thickBot="1">
      <c r="A124" s="216">
        <f t="shared" ca="1" si="6"/>
        <v>46</v>
      </c>
      <c r="B124" s="128" t="str">
        <f t="shared" ca="1" si="0"/>
        <v>〃</v>
      </c>
      <c r="C124" s="122" t="str">
        <f t="shared" ca="1" si="0"/>
        <v>〃</v>
      </c>
      <c r="D124" s="122" t="str">
        <f t="shared" ca="1" si="0"/>
        <v>〃</v>
      </c>
      <c r="E124" s="123" t="s">
        <v>243</v>
      </c>
      <c r="F124" s="123">
        <v>1</v>
      </c>
      <c r="G124" s="123"/>
      <c r="H124" s="123">
        <v>3.2</v>
      </c>
      <c r="I124" s="123"/>
      <c r="J124" s="123"/>
      <c r="K124" s="123"/>
      <c r="L124" s="130" t="s">
        <v>573</v>
      </c>
      <c r="M124" s="148" t="s">
        <v>571</v>
      </c>
      <c r="N124" s="123" t="s">
        <v>165</v>
      </c>
      <c r="O124" s="123" t="s">
        <v>572</v>
      </c>
      <c r="P124" s="115" t="str">
        <f>ASC(L124)</f>
        <v>停止線3.2m更新(30cm幅)</v>
      </c>
    </row>
    <row r="125" spans="1:16" ht="16.2">
      <c r="B125" s="295" t="str">
        <f>警察署名</f>
        <v>尾道</v>
      </c>
      <c r="C125" s="296"/>
      <c r="D125" s="299" t="s">
        <v>76</v>
      </c>
      <c r="E125" s="149">
        <v>46</v>
      </c>
      <c r="F125" s="150"/>
      <c r="G125" s="151">
        <f>IF(ISERROR(FIND("図示", G3)), IF(ISERROR(FIND("削除", G3)), SUMPRODUCT((ISNUMBER(FIND("横断歩道　実線",$E5:$E124)))*(G5:G124&lt;&gt;""), $F5:$F124), 0), SUMIF(G5:G124,"&gt;0",$F5:$F124))</f>
        <v>44</v>
      </c>
      <c r="H125" s="151">
        <f>IF(ISERROR(FIND("図示", H3)), IF(ISERROR(FIND("削除", H3)), SUMPRODUCT((ISNUMBER(FIND("横断歩道　実線",$E5:$E124)))*(H5:H124&lt;&gt;""), $F5:$F124), 0), SUMIF(H5:H124,"&gt;0",$F5:$F124))</f>
        <v>0</v>
      </c>
      <c r="I125" s="151">
        <f t="shared" ref="I125:J125" si="11">IF(ISERROR(FIND("図示", I3)), IF(ISERROR(FIND("削除", I3)), SUMPRODUCT((ISNUMBER(FIND("横断歩道　実線",$E5:$E124)))*(I5:I124&lt;&gt;""), $F5:$F124), 0), SUMIF(I5:I124,"&gt;0",$F5:$F124))</f>
        <v>0</v>
      </c>
      <c r="J125" s="151">
        <f t="shared" si="11"/>
        <v>82</v>
      </c>
      <c r="K125" s="151">
        <f>IF(ISERROR(FIND("図示", K3)), IF(ISERROR(FIND("削除", K3)), SUMPRODUCT((ISNUMBER(FIND("横断歩道　実線",$E5:$E124)))*(K5:K124&lt;&gt;""), $F5:$F124), 0), SUMIF(K5:K124,"&gt;0",$F5:$F124))</f>
        <v>0</v>
      </c>
      <c r="L125" s="131"/>
      <c r="M125" s="295"/>
      <c r="N125" s="296"/>
      <c r="O125" s="299"/>
    </row>
    <row r="126" spans="1:16" ht="16.8" thickBot="1">
      <c r="B126" s="297"/>
      <c r="C126" s="298"/>
      <c r="D126" s="300"/>
      <c r="E126" s="152"/>
      <c r="F126" s="153"/>
      <c r="G126" s="154">
        <f>SUM(G5:G124)</f>
        <v>1125.5</v>
      </c>
      <c r="H126" s="154">
        <f>SUM(H5:H124)</f>
        <v>54.900000000000006</v>
      </c>
      <c r="I126" s="154">
        <f t="shared" ref="I126:J126" si="12">SUM(I5:I124)</f>
        <v>4</v>
      </c>
      <c r="J126" s="154">
        <f t="shared" si="12"/>
        <v>856</v>
      </c>
      <c r="K126" s="154">
        <f>SUM(K5:K124)</f>
        <v>147.1</v>
      </c>
      <c r="L126" s="132"/>
      <c r="M126" s="316"/>
      <c r="N126" s="317"/>
      <c r="O126" s="315"/>
    </row>
    <row r="127" spans="1:16" ht="16.2">
      <c r="B127" s="295" t="str">
        <f>警察署名</f>
        <v>尾道</v>
      </c>
      <c r="C127" s="296"/>
      <c r="D127" s="299" t="s">
        <v>77</v>
      </c>
      <c r="E127" s="149">
        <f>場所表_尾道_新規!新規合計+更新合計</f>
        <v>50</v>
      </c>
      <c r="F127" s="150"/>
      <c r="G127" s="151">
        <f>G125</f>
        <v>44</v>
      </c>
      <c r="H127" s="151">
        <f>H125</f>
        <v>0</v>
      </c>
      <c r="I127" s="151">
        <f>場所表_尾道_新規!H14+I125</f>
        <v>0</v>
      </c>
      <c r="J127" s="151">
        <f>J125</f>
        <v>82</v>
      </c>
      <c r="K127" s="151">
        <f>場所表_尾道_新規!I14+K125</f>
        <v>0</v>
      </c>
      <c r="L127" s="131"/>
      <c r="M127" s="316"/>
      <c r="N127" s="317"/>
      <c r="O127" s="315"/>
    </row>
    <row r="128" spans="1:16" ht="16.8" thickBot="1">
      <c r="B128" s="297"/>
      <c r="C128" s="298"/>
      <c r="D128" s="300"/>
      <c r="E128" s="152"/>
      <c r="F128" s="153"/>
      <c r="G128" s="154">
        <f>G126</f>
        <v>1125.5</v>
      </c>
      <c r="H128" s="154">
        <f>H126</f>
        <v>54.900000000000006</v>
      </c>
      <c r="I128" s="154">
        <f>場所表_尾道_新規!H15+I126</f>
        <v>15.899999999999999</v>
      </c>
      <c r="J128" s="154">
        <f>J126</f>
        <v>856</v>
      </c>
      <c r="K128" s="154">
        <f>場所表_尾道_新規!I15+K126</f>
        <v>393</v>
      </c>
      <c r="L128" s="132"/>
      <c r="M128" s="316"/>
      <c r="N128" s="317"/>
      <c r="O128" s="315"/>
    </row>
  </sheetData>
  <mergeCells count="19">
    <mergeCell ref="D125:D126"/>
    <mergeCell ref="M125:N126"/>
    <mergeCell ref="O125:O126"/>
    <mergeCell ref="B127:C128"/>
    <mergeCell ref="D127:D128"/>
    <mergeCell ref="M127:N128"/>
    <mergeCell ref="O127:O128"/>
    <mergeCell ref="M1:O1"/>
    <mergeCell ref="B2:B4"/>
    <mergeCell ref="C2:C4"/>
    <mergeCell ref="D2:D4"/>
    <mergeCell ref="G2:L2"/>
    <mergeCell ref="M2:M4"/>
    <mergeCell ref="N2:N4"/>
    <mergeCell ref="O2:O4"/>
    <mergeCell ref="E3:E4"/>
    <mergeCell ref="F3:F4"/>
    <mergeCell ref="L3:L4"/>
    <mergeCell ref="B125:C126"/>
  </mergeCells>
  <phoneticPr fontId="2"/>
  <conditionalFormatting sqref="A5:A124">
    <cfRule type="expression" dxfId="3" priority="1">
      <formula>(A5=OFFSET(A5,-1,0))</formula>
    </cfRule>
  </conditionalFormatting>
  <pageMargins left="0.75" right="0.75" top="1" bottom="1" header="0.51200000000000001" footer="0.51200000000000001"/>
  <pageSetup paperSize="9" scale="55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27"/>
  <sheetViews>
    <sheetView showZeros="0" view="pageBreakPreview" topLeftCell="A17" zoomScaleNormal="100" workbookViewId="0">
      <selection activeCell="G10" sqref="G10"/>
    </sheetView>
  </sheetViews>
  <sheetFormatPr defaultColWidth="9" defaultRowHeight="13.2"/>
  <cols>
    <col min="1" max="1" width="9" style="115"/>
    <col min="2" max="2" width="17.109375" style="115" customWidth="1"/>
    <col min="3" max="3" width="5.21875" style="115" bestFit="1" customWidth="1"/>
    <col min="4" max="4" width="9" style="115"/>
    <col min="5" max="5" width="25.6640625" style="116" customWidth="1"/>
    <col min="6" max="6" width="13.44140625" style="115" customWidth="1"/>
    <col min="7" max="7" width="3.44140625" style="115" bestFit="1" customWidth="1"/>
    <col min="8" max="9" width="10.6640625" style="115" customWidth="1"/>
    <col min="10" max="10" width="22.44140625" style="116" customWidth="1"/>
    <col min="11" max="12" width="33.33203125" style="115" customWidth="1"/>
    <col min="13" max="13" width="100.6640625" style="116" customWidth="1"/>
    <col min="14" max="16384" width="9" style="115"/>
  </cols>
  <sheetData>
    <row r="1" spans="1:14" ht="19.8" thickBot="1">
      <c r="B1" s="114" t="s">
        <v>63</v>
      </c>
      <c r="C1" s="114"/>
      <c r="D1" s="115" t="str">
        <f>"("&amp;表紙等_署用!H1&amp;")"</f>
        <v>(№ 8-32)</v>
      </c>
      <c r="J1" s="117" t="s">
        <v>96</v>
      </c>
      <c r="K1" s="301" t="s">
        <v>141</v>
      </c>
      <c r="L1" s="301"/>
      <c r="M1" s="301"/>
    </row>
    <row r="2" spans="1:14">
      <c r="B2" s="302" t="s">
        <v>65</v>
      </c>
      <c r="C2" s="305" t="s">
        <v>66</v>
      </c>
      <c r="D2" s="308" t="s">
        <v>67</v>
      </c>
      <c r="E2" s="311" t="s">
        <v>68</v>
      </c>
      <c r="F2" s="120" t="s">
        <v>69</v>
      </c>
      <c r="G2" s="121"/>
      <c r="H2" s="308" t="s">
        <v>39</v>
      </c>
      <c r="I2" s="308"/>
      <c r="J2" s="314"/>
      <c r="K2" s="302" t="s">
        <v>65</v>
      </c>
      <c r="L2" s="308" t="s">
        <v>67</v>
      </c>
      <c r="M2" s="311" t="s">
        <v>68</v>
      </c>
    </row>
    <row r="3" spans="1:14" ht="26.4">
      <c r="B3" s="303"/>
      <c r="C3" s="306"/>
      <c r="D3" s="309"/>
      <c r="E3" s="312"/>
      <c r="F3" s="312" t="s">
        <v>70</v>
      </c>
      <c r="G3" s="291" t="s">
        <v>71</v>
      </c>
      <c r="H3" s="162" t="s">
        <v>160</v>
      </c>
      <c r="I3" s="162" t="s">
        <v>163</v>
      </c>
      <c r="J3" s="293" t="s">
        <v>72</v>
      </c>
      <c r="K3" s="303"/>
      <c r="L3" s="309"/>
      <c r="M3" s="312"/>
    </row>
    <row r="4" spans="1:14" ht="13.8" thickBot="1">
      <c r="B4" s="304"/>
      <c r="C4" s="307"/>
      <c r="D4" s="310"/>
      <c r="E4" s="313"/>
      <c r="F4" s="313"/>
      <c r="G4" s="292"/>
      <c r="H4" s="125" t="s">
        <v>158</v>
      </c>
      <c r="I4" s="125" t="s">
        <v>158</v>
      </c>
      <c r="J4" s="294"/>
      <c r="K4" s="304"/>
      <c r="L4" s="310"/>
      <c r="M4" s="313"/>
    </row>
    <row r="5" spans="1:14" ht="39.6">
      <c r="A5" s="216">
        <v>1</v>
      </c>
      <c r="B5" s="184">
        <f>K5</f>
        <v>261190076</v>
      </c>
      <c r="C5" s="119" t="str">
        <f>IF(B5="〃","〃","新規")</f>
        <v>新規</v>
      </c>
      <c r="D5" s="119" t="str">
        <f>L5</f>
        <v>市道</v>
      </c>
      <c r="E5" s="119" t="str">
        <f>M5</f>
        <v>三原市円一町5丁目4番14号先</v>
      </c>
      <c r="F5" s="119" t="s">
        <v>574</v>
      </c>
      <c r="G5" s="119">
        <v>1</v>
      </c>
      <c r="H5" s="119"/>
      <c r="I5" s="119">
        <v>16</v>
      </c>
      <c r="J5" s="127" t="s">
        <v>576</v>
      </c>
      <c r="K5" s="118">
        <v>261190076</v>
      </c>
      <c r="L5" s="119" t="s">
        <v>165</v>
      </c>
      <c r="M5" s="119" t="s">
        <v>575</v>
      </c>
      <c r="N5" s="115" t="str">
        <f>ASC(J5)</f>
        <v>規制廃止</v>
      </c>
    </row>
    <row r="6" spans="1:14" ht="39.6">
      <c r="A6" s="216">
        <f ca="1">IF(E5="","",IF(E6="〃",A5,A5+1))</f>
        <v>2</v>
      </c>
      <c r="B6" s="128" t="str">
        <f ca="1">IF(OFFSET(K6,-1,)=K6,"〃",K6)</f>
        <v>〃</v>
      </c>
      <c r="C6" s="122" t="str">
        <f ca="1">IF(B6="〃","〃","新規")</f>
        <v>〃</v>
      </c>
      <c r="D6" s="122" t="str">
        <f ca="1">IF(OFFSET(L6,-1,)=L6,"〃",L6)</f>
        <v>〃</v>
      </c>
      <c r="E6" s="122" t="str">
        <f ca="1">IF(OFFSET(M6,-1,)=M6,"〃",M6)</f>
        <v>三原市円一町5丁目5番1号先</v>
      </c>
      <c r="F6" s="122" t="s">
        <v>574</v>
      </c>
      <c r="G6" s="122">
        <v>1</v>
      </c>
      <c r="H6" s="122"/>
      <c r="I6" s="122">
        <v>16</v>
      </c>
      <c r="J6" s="129" t="s">
        <v>576</v>
      </c>
      <c r="K6" s="128">
        <v>261190076</v>
      </c>
      <c r="L6" s="122" t="s">
        <v>165</v>
      </c>
      <c r="M6" s="122" t="s">
        <v>577</v>
      </c>
      <c r="N6" s="115" t="str">
        <f>ASC(J6)</f>
        <v>規制廃止</v>
      </c>
    </row>
    <row r="7" spans="1:14" ht="39.6">
      <c r="A7" s="216">
        <f t="shared" ref="A7:A25" ca="1" si="0">IF(E6="","",IF(E7="〃",A6,A6+1))</f>
        <v>3</v>
      </c>
      <c r="B7" s="128" t="str">
        <f t="shared" ref="B7:B24" ca="1" si="1">IF(OFFSET(K7,-1,)=K7,"〃",K7)</f>
        <v>〃</v>
      </c>
      <c r="C7" s="122" t="str">
        <f t="shared" ref="C7:C24" ca="1" si="2">IF(B7="〃","〃","新規")</f>
        <v>〃</v>
      </c>
      <c r="D7" s="122" t="str">
        <f t="shared" ref="D7:D24" ca="1" si="3">IF(OFFSET(L7,-1,)=L7,"〃",L7)</f>
        <v>〃</v>
      </c>
      <c r="E7" s="122" t="str">
        <f t="shared" ref="E7:E24" ca="1" si="4">IF(OFFSET(M7,-1,)=M7,"〃",M7)</f>
        <v>三原市円一町5丁目7番11号先</v>
      </c>
      <c r="F7" s="122" t="s">
        <v>574</v>
      </c>
      <c r="G7" s="122">
        <v>1</v>
      </c>
      <c r="H7" s="122"/>
      <c r="I7" s="122">
        <v>16</v>
      </c>
      <c r="J7" s="129" t="s">
        <v>576</v>
      </c>
      <c r="K7" s="128">
        <v>261190076</v>
      </c>
      <c r="L7" s="122" t="s">
        <v>165</v>
      </c>
      <c r="M7" s="122" t="s">
        <v>578</v>
      </c>
      <c r="N7" s="115" t="str">
        <f t="shared" ref="N7:N24" si="5">ASC(J7)</f>
        <v>規制廃止</v>
      </c>
    </row>
    <row r="8" spans="1:14" ht="39.6">
      <c r="A8" s="216">
        <f t="shared" ca="1" si="0"/>
        <v>4</v>
      </c>
      <c r="B8" s="128" t="str">
        <f t="shared" ca="1" si="1"/>
        <v>〃</v>
      </c>
      <c r="C8" s="122" t="str">
        <f t="shared" ca="1" si="2"/>
        <v>〃</v>
      </c>
      <c r="D8" s="122" t="str">
        <f t="shared" ca="1" si="3"/>
        <v>〃</v>
      </c>
      <c r="E8" s="122" t="str">
        <f t="shared" ca="1" si="4"/>
        <v>三原市円一町5丁目7番23号先</v>
      </c>
      <c r="F8" s="122" t="s">
        <v>574</v>
      </c>
      <c r="G8" s="122">
        <v>1</v>
      </c>
      <c r="H8" s="122"/>
      <c r="I8" s="122">
        <v>16</v>
      </c>
      <c r="J8" s="129" t="s">
        <v>576</v>
      </c>
      <c r="K8" s="128">
        <v>261190076</v>
      </c>
      <c r="L8" s="122" t="s">
        <v>165</v>
      </c>
      <c r="M8" s="122" t="s">
        <v>579</v>
      </c>
      <c r="N8" s="115" t="str">
        <f t="shared" si="5"/>
        <v>規制廃止</v>
      </c>
    </row>
    <row r="9" spans="1:14" ht="39.6">
      <c r="A9" s="216">
        <f t="shared" ca="1" si="0"/>
        <v>5</v>
      </c>
      <c r="B9" s="128" t="str">
        <f t="shared" ca="1" si="1"/>
        <v>〃</v>
      </c>
      <c r="C9" s="122" t="str">
        <f t="shared" ca="1" si="2"/>
        <v>〃</v>
      </c>
      <c r="D9" s="122" t="str">
        <f t="shared" ca="1" si="3"/>
        <v>〃</v>
      </c>
      <c r="E9" s="122" t="str">
        <f t="shared" ca="1" si="4"/>
        <v>三原市円一町5丁目8番11号先</v>
      </c>
      <c r="F9" s="122" t="s">
        <v>574</v>
      </c>
      <c r="G9" s="122">
        <v>1</v>
      </c>
      <c r="H9" s="122"/>
      <c r="I9" s="122">
        <v>16</v>
      </c>
      <c r="J9" s="129" t="s">
        <v>576</v>
      </c>
      <c r="K9" s="128">
        <v>261190076</v>
      </c>
      <c r="L9" s="122" t="s">
        <v>165</v>
      </c>
      <c r="M9" s="122" t="s">
        <v>580</v>
      </c>
      <c r="N9" s="115" t="str">
        <f t="shared" si="5"/>
        <v>規制廃止</v>
      </c>
    </row>
    <row r="10" spans="1:14" ht="39.6">
      <c r="A10" s="216">
        <f t="shared" ca="1" si="0"/>
        <v>6</v>
      </c>
      <c r="B10" s="128" t="str">
        <f t="shared" ca="1" si="1"/>
        <v>〃</v>
      </c>
      <c r="C10" s="122" t="str">
        <f t="shared" ca="1" si="2"/>
        <v>〃</v>
      </c>
      <c r="D10" s="122" t="str">
        <f t="shared" ca="1" si="3"/>
        <v>〃</v>
      </c>
      <c r="E10" s="122" t="str">
        <f t="shared" ca="1" si="4"/>
        <v>三原市円一町5丁目8番1号先</v>
      </c>
      <c r="F10" s="122" t="s">
        <v>574</v>
      </c>
      <c r="G10" s="122">
        <v>1</v>
      </c>
      <c r="H10" s="122"/>
      <c r="I10" s="122">
        <v>16</v>
      </c>
      <c r="J10" s="129" t="s">
        <v>576</v>
      </c>
      <c r="K10" s="128">
        <v>261190076</v>
      </c>
      <c r="L10" s="122" t="s">
        <v>165</v>
      </c>
      <c r="M10" s="122" t="s">
        <v>581</v>
      </c>
      <c r="N10" s="115" t="str">
        <f t="shared" si="5"/>
        <v>規制廃止</v>
      </c>
    </row>
    <row r="11" spans="1:14" ht="39.6">
      <c r="A11" s="216">
        <f t="shared" ca="1" si="0"/>
        <v>7</v>
      </c>
      <c r="B11" s="128" t="str">
        <f t="shared" ca="1" si="1"/>
        <v>〃</v>
      </c>
      <c r="C11" s="122" t="str">
        <f t="shared" ca="1" si="2"/>
        <v>〃</v>
      </c>
      <c r="D11" s="122" t="str">
        <f t="shared" ca="1" si="3"/>
        <v>〃</v>
      </c>
      <c r="E11" s="122" t="str">
        <f t="shared" ca="1" si="4"/>
        <v>三原市円一町5丁目8番22号先</v>
      </c>
      <c r="F11" s="122" t="s">
        <v>574</v>
      </c>
      <c r="G11" s="122">
        <v>1</v>
      </c>
      <c r="H11" s="122"/>
      <c r="I11" s="122">
        <v>16</v>
      </c>
      <c r="J11" s="129" t="s">
        <v>576</v>
      </c>
      <c r="K11" s="128">
        <v>261190076</v>
      </c>
      <c r="L11" s="122" t="s">
        <v>165</v>
      </c>
      <c r="M11" s="122" t="s">
        <v>582</v>
      </c>
      <c r="N11" s="115" t="str">
        <f t="shared" si="5"/>
        <v>規制廃止</v>
      </c>
    </row>
    <row r="12" spans="1:14" ht="26.4">
      <c r="A12" s="216">
        <f t="shared" ca="1" si="0"/>
        <v>8</v>
      </c>
      <c r="B12" s="128">
        <f t="shared" ca="1" si="1"/>
        <v>261190072</v>
      </c>
      <c r="C12" s="122" t="str">
        <f t="shared" ca="1" si="2"/>
        <v>新規</v>
      </c>
      <c r="D12" s="122" t="str">
        <f t="shared" ca="1" si="3"/>
        <v>県道</v>
      </c>
      <c r="E12" s="122" t="str">
        <f t="shared" ca="1" si="4"/>
        <v>三原市久井町江木130番地4先交差点</v>
      </c>
      <c r="F12" s="122" t="s">
        <v>220</v>
      </c>
      <c r="G12" s="122">
        <v>1</v>
      </c>
      <c r="H12" s="122"/>
      <c r="I12" s="122">
        <v>36</v>
      </c>
      <c r="J12" s="129" t="s">
        <v>584</v>
      </c>
      <c r="K12" s="128">
        <v>261190072</v>
      </c>
      <c r="L12" s="122" t="s">
        <v>251</v>
      </c>
      <c r="M12" s="122" t="s">
        <v>583</v>
      </c>
      <c r="N12" s="115" t="str">
        <f t="shared" si="5"/>
        <v>4縞(45㎝幅×3m)削除</v>
      </c>
    </row>
    <row r="13" spans="1:14" ht="132">
      <c r="A13" s="216">
        <f t="shared" ca="1" si="0"/>
        <v>8</v>
      </c>
      <c r="B13" s="128" t="str">
        <f t="shared" ca="1" si="1"/>
        <v>〃</v>
      </c>
      <c r="C13" s="122" t="str">
        <f t="shared" ca="1" si="2"/>
        <v>〃</v>
      </c>
      <c r="D13" s="122" t="str">
        <f t="shared" ca="1" si="3"/>
        <v>〃</v>
      </c>
      <c r="E13" s="122" t="str">
        <f t="shared" ca="1" si="4"/>
        <v>〃</v>
      </c>
      <c r="F13" s="122" t="s">
        <v>253</v>
      </c>
      <c r="G13" s="122">
        <v>5</v>
      </c>
      <c r="H13" s="122"/>
      <c r="I13" s="122">
        <v>45</v>
      </c>
      <c r="J13" s="129" t="s">
        <v>585</v>
      </c>
      <c r="K13" s="128">
        <v>261190072</v>
      </c>
      <c r="L13" s="122" t="s">
        <v>251</v>
      </c>
      <c r="M13" s="122" t="s">
        <v>583</v>
      </c>
      <c r="N13" s="115" t="str">
        <f t="shared" si="5"/>
        <v>予告ﾏｰｸ 東側1個目 削除_x000D_
予告ﾏｰｸ 東側2個目 削除_x000D_
予告ﾏｰｸ 西側1個目 削除_x000D_
予告ﾏｰｸ 西側2個目 削除_x000D_
予告ﾏｰｸ 西側3個目 削除</v>
      </c>
    </row>
    <row r="14" spans="1:14" ht="52.8">
      <c r="A14" s="216">
        <f t="shared" ca="1" si="0"/>
        <v>8</v>
      </c>
      <c r="B14" s="128" t="str">
        <f t="shared" ca="1" si="1"/>
        <v>〃</v>
      </c>
      <c r="C14" s="122" t="str">
        <f t="shared" ca="1" si="2"/>
        <v>〃</v>
      </c>
      <c r="D14" s="122" t="str">
        <f t="shared" ca="1" si="3"/>
        <v>〃</v>
      </c>
      <c r="E14" s="122" t="str">
        <f t="shared" ca="1" si="4"/>
        <v>〃</v>
      </c>
      <c r="F14" s="122" t="s">
        <v>164</v>
      </c>
      <c r="G14" s="122">
        <v>2</v>
      </c>
      <c r="H14" s="122"/>
      <c r="I14" s="122">
        <v>10</v>
      </c>
      <c r="J14" s="129" t="s">
        <v>586</v>
      </c>
      <c r="K14" s="128">
        <v>261190072</v>
      </c>
      <c r="L14" s="122" t="s">
        <v>251</v>
      </c>
      <c r="M14" s="122" t="s">
        <v>583</v>
      </c>
      <c r="N14" s="115" t="str">
        <f t="shared" si="5"/>
        <v>東側停止線 30㎝幅×2.5m 削除_x000D_
西側停止線 30㎝幅×2.5m 削除</v>
      </c>
    </row>
    <row r="15" spans="1:14" ht="26.4">
      <c r="A15" s="216">
        <f t="shared" ca="1" si="0"/>
        <v>9</v>
      </c>
      <c r="B15" s="128" t="str">
        <f t="shared" ca="1" si="1"/>
        <v>〃</v>
      </c>
      <c r="C15" s="122" t="str">
        <f t="shared" ca="1" si="2"/>
        <v>〃</v>
      </c>
      <c r="D15" s="122" t="str">
        <f t="shared" ca="1" si="3"/>
        <v>〃</v>
      </c>
      <c r="E15" s="122" t="str">
        <f t="shared" ca="1" si="4"/>
        <v>三原市久井町江木156番地2先交差点</v>
      </c>
      <c r="F15" s="122" t="s">
        <v>220</v>
      </c>
      <c r="G15" s="122">
        <v>1</v>
      </c>
      <c r="H15" s="122"/>
      <c r="I15" s="122">
        <v>45</v>
      </c>
      <c r="J15" s="129" t="s">
        <v>588</v>
      </c>
      <c r="K15" s="128">
        <v>261190072</v>
      </c>
      <c r="L15" s="122" t="s">
        <v>251</v>
      </c>
      <c r="M15" s="122" t="s">
        <v>587</v>
      </c>
      <c r="N15" s="115" t="str">
        <f t="shared" si="5"/>
        <v>5縞(45㎝×3m)削除</v>
      </c>
    </row>
    <row r="16" spans="1:14" ht="105.6">
      <c r="A16" s="216">
        <f t="shared" ca="1" si="0"/>
        <v>9</v>
      </c>
      <c r="B16" s="128" t="str">
        <f t="shared" ca="1" si="1"/>
        <v>〃</v>
      </c>
      <c r="C16" s="122" t="str">
        <f t="shared" ca="1" si="2"/>
        <v>〃</v>
      </c>
      <c r="D16" s="122" t="str">
        <f t="shared" ca="1" si="3"/>
        <v>〃</v>
      </c>
      <c r="E16" s="122" t="str">
        <f t="shared" ca="1" si="4"/>
        <v>〃</v>
      </c>
      <c r="F16" s="122" t="s">
        <v>253</v>
      </c>
      <c r="G16" s="122">
        <v>4</v>
      </c>
      <c r="H16" s="122"/>
      <c r="I16" s="122">
        <v>36</v>
      </c>
      <c r="J16" s="129" t="s">
        <v>589</v>
      </c>
      <c r="K16" s="128">
        <v>261190072</v>
      </c>
      <c r="L16" s="122" t="s">
        <v>251</v>
      </c>
      <c r="M16" s="122" t="s">
        <v>587</v>
      </c>
      <c r="N16" s="115" t="str">
        <f t="shared" si="5"/>
        <v>交差点西側 予告ﾏｰｸ1個目削除_x000D_
交差点西側 予告ﾏｰｸ2個目削除_x000D_
交差点東側 予告ﾏｰｸ1個目削除_x000D_
交差点西側 予告ﾏｰｸ2個目削除</v>
      </c>
    </row>
    <row r="17" spans="1:14" ht="52.8">
      <c r="A17" s="216">
        <f t="shared" ca="1" si="0"/>
        <v>9</v>
      </c>
      <c r="B17" s="128" t="str">
        <f t="shared" ca="1" si="1"/>
        <v>〃</v>
      </c>
      <c r="C17" s="122" t="str">
        <f t="shared" ca="1" si="2"/>
        <v>〃</v>
      </c>
      <c r="D17" s="122" t="str">
        <f t="shared" ca="1" si="3"/>
        <v>〃</v>
      </c>
      <c r="E17" s="122" t="str">
        <f t="shared" ca="1" si="4"/>
        <v>〃</v>
      </c>
      <c r="F17" s="122" t="s">
        <v>164</v>
      </c>
      <c r="G17" s="122">
        <v>2</v>
      </c>
      <c r="H17" s="122"/>
      <c r="I17" s="122">
        <v>14</v>
      </c>
      <c r="J17" s="129" t="s">
        <v>590</v>
      </c>
      <c r="K17" s="128">
        <v>261190072</v>
      </c>
      <c r="L17" s="122" t="s">
        <v>251</v>
      </c>
      <c r="M17" s="122" t="s">
        <v>587</v>
      </c>
      <c r="N17" s="115" t="str">
        <f t="shared" si="5"/>
        <v>交差点西側 停止線:30㎝幅×3.5m削除_x000D_
交差点東側 停止線:30㎝幅×3.5m削除</v>
      </c>
    </row>
    <row r="18" spans="1:14" ht="26.4">
      <c r="A18" s="216">
        <f t="shared" ca="1" si="0"/>
        <v>10</v>
      </c>
      <c r="B18" s="128" t="str">
        <f t="shared" ca="1" si="1"/>
        <v>〃</v>
      </c>
      <c r="C18" s="122" t="str">
        <f t="shared" ca="1" si="2"/>
        <v>〃</v>
      </c>
      <c r="D18" s="122" t="str">
        <f t="shared" ca="1" si="3"/>
        <v>〃</v>
      </c>
      <c r="E18" s="122" t="str">
        <f t="shared" ca="1" si="4"/>
        <v>三原市久井町江木161番地先（亀甲園前交差点）</v>
      </c>
      <c r="F18" s="122" t="s">
        <v>220</v>
      </c>
      <c r="G18" s="122">
        <v>1</v>
      </c>
      <c r="H18" s="122"/>
      <c r="I18" s="122">
        <v>30</v>
      </c>
      <c r="J18" s="129" t="s">
        <v>592</v>
      </c>
      <c r="K18" s="128">
        <v>261190072</v>
      </c>
      <c r="L18" s="122" t="s">
        <v>251</v>
      </c>
      <c r="M18" s="122" t="s">
        <v>591</v>
      </c>
      <c r="N18" s="115" t="str">
        <f t="shared" si="5"/>
        <v>4縞(45㎝幅×2.5m)削除</v>
      </c>
    </row>
    <row r="19" spans="1:14" ht="105.6">
      <c r="A19" s="216">
        <f t="shared" ca="1" si="0"/>
        <v>10</v>
      </c>
      <c r="B19" s="128" t="str">
        <f t="shared" ca="1" si="1"/>
        <v>〃</v>
      </c>
      <c r="C19" s="122" t="str">
        <f t="shared" ca="1" si="2"/>
        <v>〃</v>
      </c>
      <c r="D19" s="122" t="str">
        <f t="shared" ca="1" si="3"/>
        <v>〃</v>
      </c>
      <c r="E19" s="122" t="str">
        <f t="shared" ca="1" si="4"/>
        <v>〃</v>
      </c>
      <c r="F19" s="122" t="s">
        <v>253</v>
      </c>
      <c r="G19" s="122">
        <v>4</v>
      </c>
      <c r="H19" s="122"/>
      <c r="I19" s="122">
        <v>36</v>
      </c>
      <c r="J19" s="129" t="s">
        <v>593</v>
      </c>
      <c r="K19" s="128">
        <v>261190072</v>
      </c>
      <c r="L19" s="122" t="s">
        <v>251</v>
      </c>
      <c r="M19" s="122" t="s">
        <v>591</v>
      </c>
      <c r="N19" s="115" t="str">
        <f t="shared" si="5"/>
        <v>予告ﾏｰｸ(交差点西側)1個目削除_x000D_
予告ﾏｰｸ(交差点西側)2個目削除_x000D_
予告ﾏｰｸ(交差点東側)1個目削除_x000D_
予告ﾏｰｸ(交差点東側)2個目削除</v>
      </c>
    </row>
    <row r="20" spans="1:14" ht="52.8">
      <c r="A20" s="216">
        <f t="shared" ca="1" si="0"/>
        <v>10</v>
      </c>
      <c r="B20" s="128" t="str">
        <f t="shared" ca="1" si="1"/>
        <v>〃</v>
      </c>
      <c r="C20" s="122" t="str">
        <f t="shared" ca="1" si="2"/>
        <v>〃</v>
      </c>
      <c r="D20" s="122" t="str">
        <f t="shared" ca="1" si="3"/>
        <v>〃</v>
      </c>
      <c r="E20" s="122" t="str">
        <f t="shared" ca="1" si="4"/>
        <v>〃</v>
      </c>
      <c r="F20" s="122" t="s">
        <v>164</v>
      </c>
      <c r="G20" s="122">
        <v>2</v>
      </c>
      <c r="H20" s="122"/>
      <c r="I20" s="122">
        <v>8</v>
      </c>
      <c r="J20" s="129" t="s">
        <v>594</v>
      </c>
      <c r="K20" s="128">
        <v>261190072</v>
      </c>
      <c r="L20" s="122" t="s">
        <v>251</v>
      </c>
      <c r="M20" s="122" t="s">
        <v>591</v>
      </c>
      <c r="N20" s="115" t="str">
        <f t="shared" si="5"/>
        <v>停止線(交差点西側:30㎝幅×2m)削除_x000D_
停止線(交差点東側:30㎝幅×2m)削除</v>
      </c>
    </row>
    <row r="21" spans="1:14" ht="39.6">
      <c r="A21" s="216">
        <f t="shared" ca="1" si="0"/>
        <v>11</v>
      </c>
      <c r="B21" s="128" t="str">
        <f t="shared" ca="1" si="1"/>
        <v>〃</v>
      </c>
      <c r="C21" s="122" t="str">
        <f t="shared" ca="1" si="2"/>
        <v>〃</v>
      </c>
      <c r="D21" s="122" t="str">
        <f t="shared" ca="1" si="3"/>
        <v>市道</v>
      </c>
      <c r="E21" s="122" t="str">
        <f t="shared" ca="1" si="4"/>
        <v>三原市久井町土取1,040番地2北東方80メートル先交差点</v>
      </c>
      <c r="F21" s="122" t="s">
        <v>164</v>
      </c>
      <c r="G21" s="122">
        <v>1</v>
      </c>
      <c r="H21" s="122"/>
      <c r="I21" s="122">
        <v>3</v>
      </c>
      <c r="J21" s="129" t="s">
        <v>596</v>
      </c>
      <c r="K21" s="128">
        <v>261190072</v>
      </c>
      <c r="L21" s="122" t="s">
        <v>165</v>
      </c>
      <c r="M21" s="122" t="s">
        <v>595</v>
      </c>
      <c r="N21" s="115" t="str">
        <f t="shared" si="5"/>
        <v>停止線(30㎝幅×1.5m※残っている部分のみ)削除</v>
      </c>
    </row>
    <row r="22" spans="1:14" ht="39.6">
      <c r="A22" s="216">
        <f t="shared" ca="1" si="0"/>
        <v>12</v>
      </c>
      <c r="B22" s="128" t="str">
        <f t="shared" ca="1" si="1"/>
        <v>261190072_x000D_
(第9-9-0030)</v>
      </c>
      <c r="C22" s="122" t="str">
        <f t="shared" ca="1" si="2"/>
        <v>新規</v>
      </c>
      <c r="D22" s="122" t="str">
        <f t="shared" ca="1" si="3"/>
        <v>県道(瀬野川福富本郷線)</v>
      </c>
      <c r="E22" s="122" t="str">
        <f t="shared" ca="1" si="4"/>
        <v>三原市本郷町船木1,404番地1先</v>
      </c>
      <c r="F22" s="122" t="s">
        <v>597</v>
      </c>
      <c r="G22" s="122">
        <v>1</v>
      </c>
      <c r="H22" s="122">
        <v>5</v>
      </c>
      <c r="I22" s="122"/>
      <c r="J22" s="129" t="s">
        <v>600</v>
      </c>
      <c r="K22" s="128" t="s">
        <v>601</v>
      </c>
      <c r="L22" s="122" t="s">
        <v>599</v>
      </c>
      <c r="M22" s="122" t="s">
        <v>598</v>
      </c>
      <c r="N22" s="115" t="str">
        <f t="shared" si="5"/>
        <v>横断歩道(20-4-544)廃止に伴う､黄色実線の修繕</v>
      </c>
    </row>
    <row r="23" spans="1:14" ht="26.4">
      <c r="A23" s="216">
        <f t="shared" ca="1" si="0"/>
        <v>12</v>
      </c>
      <c r="B23" s="128">
        <f t="shared" ca="1" si="1"/>
        <v>261190072</v>
      </c>
      <c r="C23" s="122" t="str">
        <f t="shared" ca="1" si="2"/>
        <v>新規</v>
      </c>
      <c r="D23" s="122" t="str">
        <f t="shared" ca="1" si="3"/>
        <v>〃</v>
      </c>
      <c r="E23" s="122" t="str">
        <f t="shared" ca="1" si="4"/>
        <v>〃</v>
      </c>
      <c r="F23" s="122" t="s">
        <v>220</v>
      </c>
      <c r="G23" s="122">
        <v>1</v>
      </c>
      <c r="H23" s="122"/>
      <c r="I23" s="122">
        <v>72</v>
      </c>
      <c r="J23" s="129" t="s">
        <v>602</v>
      </c>
      <c r="K23" s="128">
        <v>261190072</v>
      </c>
      <c r="L23" s="122" t="s">
        <v>599</v>
      </c>
      <c r="M23" s="122" t="s">
        <v>598</v>
      </c>
      <c r="N23" s="115" t="str">
        <f t="shared" si="5"/>
        <v>8縞(45㎝幅×3m)削除</v>
      </c>
    </row>
    <row r="24" spans="1:14" ht="52.8">
      <c r="A24" s="216">
        <f t="shared" ca="1" si="0"/>
        <v>12</v>
      </c>
      <c r="B24" s="128" t="str">
        <f t="shared" ca="1" si="1"/>
        <v>〃</v>
      </c>
      <c r="C24" s="122" t="str">
        <f t="shared" ca="1" si="2"/>
        <v>〃</v>
      </c>
      <c r="D24" s="122" t="str">
        <f t="shared" ca="1" si="3"/>
        <v>〃</v>
      </c>
      <c r="E24" s="122" t="str">
        <f t="shared" ca="1" si="4"/>
        <v>〃</v>
      </c>
      <c r="F24" s="122" t="s">
        <v>253</v>
      </c>
      <c r="G24" s="122">
        <v>2</v>
      </c>
      <c r="H24" s="122"/>
      <c r="I24" s="122">
        <v>18</v>
      </c>
      <c r="J24" s="129" t="s">
        <v>603</v>
      </c>
      <c r="K24" s="128">
        <v>261190072</v>
      </c>
      <c r="L24" s="122" t="s">
        <v>599</v>
      </c>
      <c r="M24" s="122" t="s">
        <v>598</v>
      </c>
      <c r="N24" s="115" t="str">
        <f t="shared" si="5"/>
        <v>交差点北側 予告ﾏｰｸ(新)1個目削除_x000D_
交差点北側 予告ﾏｰｸ(新)2個目削除</v>
      </c>
    </row>
    <row r="25" spans="1:14" ht="53.4" thickBot="1">
      <c r="A25" s="216">
        <f t="shared" ca="1" si="0"/>
        <v>12</v>
      </c>
      <c r="B25" s="182" t="str">
        <f ca="1">IF(OFFSET(K25,-1,)=K25,"〃",K25)</f>
        <v>〃</v>
      </c>
      <c r="C25" s="181" t="str">
        <f ca="1">IF(B25="〃","〃","新規")</f>
        <v>〃</v>
      </c>
      <c r="D25" s="181" t="str">
        <f ca="1">IF(OFFSET(L25,-1,)=L25,"〃",L25)</f>
        <v>〃</v>
      </c>
      <c r="E25" s="181" t="str">
        <f ca="1">IF(OFFSET(M25,-1,)=M25,"〃",M25)</f>
        <v>〃</v>
      </c>
      <c r="F25" s="181" t="s">
        <v>164</v>
      </c>
      <c r="G25" s="181">
        <v>2</v>
      </c>
      <c r="H25" s="181"/>
      <c r="I25" s="181">
        <v>14</v>
      </c>
      <c r="J25" s="183" t="s">
        <v>604</v>
      </c>
      <c r="K25" s="128">
        <v>261190072</v>
      </c>
      <c r="L25" s="122" t="s">
        <v>599</v>
      </c>
      <c r="M25" s="122" t="s">
        <v>598</v>
      </c>
      <c r="N25" s="115" t="str">
        <f>ASC(J25)</f>
        <v>交差点北側 停止線(30㎝幅×3.5m)削除_x000D_
交差点南側 停止線(30㎝幅×3.5m)削除</v>
      </c>
    </row>
    <row r="26" spans="1:14" ht="17.25" customHeight="1">
      <c r="B26" s="295" t="str">
        <f>警察署名</f>
        <v>三原</v>
      </c>
      <c r="C26" s="296"/>
      <c r="D26" s="296"/>
      <c r="E26" s="299" t="s">
        <v>73</v>
      </c>
      <c r="F26" s="149">
        <v>12</v>
      </c>
      <c r="G26" s="150"/>
      <c r="H26" s="151">
        <f>IF(ISERROR(FIND("図示", H3)), IF(ISERROR(FIND("削除", H3)), SUMPRODUCT((ISNUMBER(FIND("横断歩道　実線",$F5:$F25)))*(H5:H25&lt;&gt;""), $G5:$G25), 0), SUMIF(H5:H25,"&gt;0",$G5:$G25))</f>
        <v>0</v>
      </c>
      <c r="I26" s="151">
        <f>IF(ISERROR(FIND("図示", I3)), IF(ISERROR(FIND("削除", I3)), SUMPRODUCT((ISNUMBER(FIND("横断歩道　実線",$F5:$F25)))*(I5:I25&lt;&gt;""), $G5:$G25), 0), SUMIF(I5:I25,"&gt;0",$G5:$G25))</f>
        <v>0</v>
      </c>
      <c r="J26" s="131"/>
    </row>
    <row r="27" spans="1:14" ht="18" customHeight="1" thickBot="1">
      <c r="B27" s="297"/>
      <c r="C27" s="298"/>
      <c r="D27" s="298"/>
      <c r="E27" s="300"/>
      <c r="F27" s="152"/>
      <c r="G27" s="153"/>
      <c r="H27" s="154">
        <f>SUM(H5:H25)</f>
        <v>5</v>
      </c>
      <c r="I27" s="154">
        <f>SUM(I5:I25)</f>
        <v>479</v>
      </c>
      <c r="J27" s="132"/>
    </row>
  </sheetData>
  <mergeCells count="14">
    <mergeCell ref="G3:G4"/>
    <mergeCell ref="J3:J4"/>
    <mergeCell ref="B26:D27"/>
    <mergeCell ref="E26:E27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25">
    <cfRule type="expression" dxfId="2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9"/>
  <sheetViews>
    <sheetView showZeros="0" view="pageBreakPreview" zoomScaleNormal="100" workbookViewId="0">
      <selection activeCell="G10" sqref="G10"/>
    </sheetView>
  </sheetViews>
  <sheetFormatPr defaultColWidth="9" defaultRowHeight="13.2"/>
  <cols>
    <col min="1" max="1" width="9" style="115"/>
    <col min="2" max="2" width="22.33203125" style="115" customWidth="1"/>
    <col min="3" max="3" width="9" style="115"/>
    <col min="4" max="4" width="25.6640625" style="116" customWidth="1"/>
    <col min="5" max="5" width="13.44140625" style="115" customWidth="1"/>
    <col min="6" max="6" width="3.44140625" style="115" bestFit="1" customWidth="1"/>
    <col min="7" max="8" width="10.6640625" style="115" customWidth="1"/>
    <col min="9" max="9" width="22.44140625" style="116" customWidth="1"/>
    <col min="10" max="11" width="37.33203125" style="115" customWidth="1"/>
    <col min="12" max="12" width="100.6640625" style="116" customWidth="1"/>
    <col min="13" max="16384" width="9" style="115"/>
  </cols>
  <sheetData>
    <row r="1" spans="1:13" ht="19.8" thickBot="1">
      <c r="B1" s="114" t="s">
        <v>74</v>
      </c>
      <c r="C1" s="115" t="str">
        <f>"("&amp;表紙等_署用!H1&amp;")"</f>
        <v>(№ 8-32)</v>
      </c>
      <c r="I1" s="117" t="s">
        <v>96</v>
      </c>
      <c r="J1" s="301" t="s">
        <v>141</v>
      </c>
      <c r="K1" s="301"/>
      <c r="L1" s="301"/>
    </row>
    <row r="2" spans="1:13">
      <c r="B2" s="318" t="s">
        <v>75</v>
      </c>
      <c r="C2" s="308" t="s">
        <v>67</v>
      </c>
      <c r="D2" s="311" t="s">
        <v>68</v>
      </c>
      <c r="E2" s="120" t="s">
        <v>69</v>
      </c>
      <c r="F2" s="121"/>
      <c r="G2" s="308" t="s">
        <v>39</v>
      </c>
      <c r="H2" s="308"/>
      <c r="I2" s="314"/>
      <c r="J2" s="318" t="s">
        <v>75</v>
      </c>
      <c r="K2" s="308" t="s">
        <v>67</v>
      </c>
      <c r="L2" s="311" t="s">
        <v>68</v>
      </c>
    </row>
    <row r="3" spans="1:13" ht="26.4">
      <c r="B3" s="319"/>
      <c r="C3" s="309"/>
      <c r="D3" s="312"/>
      <c r="E3" s="312" t="s">
        <v>70</v>
      </c>
      <c r="F3" s="291" t="s">
        <v>71</v>
      </c>
      <c r="G3" s="123" t="s">
        <v>160</v>
      </c>
      <c r="H3" s="123" t="s">
        <v>163</v>
      </c>
      <c r="I3" s="293" t="s">
        <v>72</v>
      </c>
      <c r="J3" s="319"/>
      <c r="K3" s="309"/>
      <c r="L3" s="312"/>
    </row>
    <row r="4" spans="1:13" ht="13.8" thickBot="1">
      <c r="B4" s="320"/>
      <c r="C4" s="310"/>
      <c r="D4" s="313"/>
      <c r="E4" s="313"/>
      <c r="F4" s="292"/>
      <c r="G4" s="125" t="s">
        <v>158</v>
      </c>
      <c r="H4" s="125" t="s">
        <v>158</v>
      </c>
      <c r="I4" s="294"/>
      <c r="J4" s="320"/>
      <c r="K4" s="310"/>
      <c r="L4" s="313"/>
    </row>
    <row r="5" spans="1:13" ht="40.200000000000003" thickBot="1">
      <c r="A5" s="216">
        <v>1</v>
      </c>
      <c r="B5" s="118" t="str">
        <f>J5</f>
        <v>第9-9-0011</v>
      </c>
      <c r="C5" s="119" t="str">
        <f>K5</f>
        <v>県道(三原東城線)</v>
      </c>
      <c r="D5" s="119" t="str">
        <f>L5</f>
        <v>三原市八幡町垣内608番地3先から同町570番地2先までの間</v>
      </c>
      <c r="E5" s="119" t="s">
        <v>597</v>
      </c>
      <c r="F5" s="119">
        <v>1</v>
      </c>
      <c r="G5" s="119">
        <v>480</v>
      </c>
      <c r="H5" s="119"/>
      <c r="I5" s="127" t="s">
        <v>608</v>
      </c>
      <c r="J5" s="118" t="s">
        <v>605</v>
      </c>
      <c r="K5" s="119" t="s">
        <v>606</v>
      </c>
      <c r="L5" s="119" t="s">
        <v>607</v>
      </c>
      <c r="M5" s="115" t="str">
        <f>ASC(I5)</f>
        <v>黄色実線(480m)修繕</v>
      </c>
    </row>
    <row r="6" spans="1:13" ht="16.2">
      <c r="A6" s="216"/>
      <c r="B6" s="295" t="str">
        <f>警察署名</f>
        <v>三原</v>
      </c>
      <c r="C6" s="296"/>
      <c r="D6" s="299" t="s">
        <v>76</v>
      </c>
      <c r="E6" s="149">
        <v>1</v>
      </c>
      <c r="F6" s="150"/>
      <c r="G6" s="151">
        <f>IF(ISERROR(FIND("図示", G3)), IF(ISERROR(FIND("削除", G3)), SUMPRODUCT((ISNUMBER(FIND("横断歩道　実線",$E5:$E5)))*(G5:G5&lt;&gt;""), $F5:$F5), 0), SUMIF(G5:G5,"&gt;0",$F5:$F5))</f>
        <v>0</v>
      </c>
      <c r="H6" s="151">
        <f>IF(ISERROR(FIND("図示", H3)), IF(ISERROR(FIND("削除", H3)), SUMPRODUCT((ISNUMBER(FIND("横断歩道　実線",$E5:$E5)))*(H5:H5&lt;&gt;""), $F5:$F5), 0), SUMIF(H5:H5,"&gt;0",$F5:$F5))</f>
        <v>0</v>
      </c>
      <c r="I6" s="131"/>
      <c r="J6" s="295"/>
      <c r="K6" s="296"/>
      <c r="L6" s="299"/>
    </row>
    <row r="7" spans="1:13" ht="16.8" thickBot="1">
      <c r="B7" s="297"/>
      <c r="C7" s="298"/>
      <c r="D7" s="300"/>
      <c r="E7" s="152"/>
      <c r="F7" s="153"/>
      <c r="G7" s="154">
        <f>SUM(G5:G5)</f>
        <v>480</v>
      </c>
      <c r="H7" s="154">
        <f>SUM(H5:H5)</f>
        <v>0</v>
      </c>
      <c r="I7" s="132"/>
      <c r="J7" s="316"/>
      <c r="K7" s="317"/>
      <c r="L7" s="315"/>
    </row>
    <row r="8" spans="1:13" ht="16.2">
      <c r="B8" s="295" t="str">
        <f>警察署名</f>
        <v>三原</v>
      </c>
      <c r="C8" s="296"/>
      <c r="D8" s="299" t="s">
        <v>77</v>
      </c>
      <c r="E8" s="149">
        <f>場所表_三原_新規!新規合計+更新合計</f>
        <v>13</v>
      </c>
      <c r="F8" s="150"/>
      <c r="G8" s="151">
        <f>場所表_三原_新規!H26+G6</f>
        <v>0</v>
      </c>
      <c r="H8" s="151">
        <f>場所表_三原_新規!I26+H6</f>
        <v>0</v>
      </c>
      <c r="I8" s="131"/>
      <c r="J8" s="316"/>
      <c r="K8" s="317"/>
      <c r="L8" s="315"/>
    </row>
    <row r="9" spans="1:13" ht="16.8" thickBot="1">
      <c r="B9" s="297"/>
      <c r="C9" s="298"/>
      <c r="D9" s="300"/>
      <c r="E9" s="152"/>
      <c r="F9" s="153"/>
      <c r="G9" s="154">
        <f>場所表_三原_新規!H27+G7</f>
        <v>485</v>
      </c>
      <c r="H9" s="154">
        <f>場所表_三原_新規!I27+H7</f>
        <v>479</v>
      </c>
      <c r="I9" s="132"/>
      <c r="J9" s="316"/>
      <c r="K9" s="317"/>
      <c r="L9" s="315"/>
    </row>
  </sheetData>
  <mergeCells count="19">
    <mergeCell ref="D6:D7"/>
    <mergeCell ref="J6:K7"/>
    <mergeCell ref="L6:L7"/>
    <mergeCell ref="B8:C9"/>
    <mergeCell ref="D8:D9"/>
    <mergeCell ref="J8:K9"/>
    <mergeCell ref="L8:L9"/>
    <mergeCell ref="J1:L1"/>
    <mergeCell ref="B2:B4"/>
    <mergeCell ref="C2:C4"/>
    <mergeCell ref="D2:D4"/>
    <mergeCell ref="G2:I2"/>
    <mergeCell ref="J2:J4"/>
    <mergeCell ref="K2:K4"/>
    <mergeCell ref="L2:L4"/>
    <mergeCell ref="E3:E4"/>
    <mergeCell ref="F3:F4"/>
    <mergeCell ref="I3:I4"/>
    <mergeCell ref="B6:C7"/>
  </mergeCells>
  <phoneticPr fontId="2"/>
  <conditionalFormatting sqref="A5:A6">
    <cfRule type="expression" dxfId="1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30"/>
  <sheetViews>
    <sheetView showZeros="0" view="pageBreakPreview" topLeftCell="A11" zoomScaleNormal="100" workbookViewId="0">
      <selection activeCell="G10" sqref="G10"/>
    </sheetView>
  </sheetViews>
  <sheetFormatPr defaultColWidth="9" defaultRowHeight="13.2"/>
  <cols>
    <col min="1" max="1" width="9" style="115"/>
    <col min="2" max="2" width="22.33203125" style="115" customWidth="1"/>
    <col min="3" max="3" width="9" style="115"/>
    <col min="4" max="4" width="25.6640625" style="116" customWidth="1"/>
    <col min="5" max="5" width="13.44140625" style="115" customWidth="1"/>
    <col min="6" max="6" width="3.44140625" style="115" bestFit="1" customWidth="1"/>
    <col min="7" max="10" width="10.6640625" style="115" customWidth="1"/>
    <col min="11" max="11" width="22.44140625" style="116" customWidth="1"/>
    <col min="12" max="13" width="37.33203125" style="115" customWidth="1"/>
    <col min="14" max="14" width="100.6640625" style="116" customWidth="1"/>
    <col min="15" max="16384" width="9" style="115"/>
  </cols>
  <sheetData>
    <row r="1" spans="1:15" ht="19.8" thickBot="1">
      <c r="B1" s="114" t="s">
        <v>74</v>
      </c>
      <c r="C1" s="115" t="str">
        <f>"("&amp;表紙等_署用!H1&amp;")"</f>
        <v>(№ 8-32)</v>
      </c>
      <c r="K1" s="117" t="s">
        <v>100</v>
      </c>
      <c r="L1" s="301" t="s">
        <v>141</v>
      </c>
      <c r="M1" s="301"/>
      <c r="N1" s="301"/>
    </row>
    <row r="2" spans="1:15">
      <c r="B2" s="318" t="s">
        <v>75</v>
      </c>
      <c r="C2" s="308" t="s">
        <v>67</v>
      </c>
      <c r="D2" s="311" t="s">
        <v>68</v>
      </c>
      <c r="E2" s="120" t="s">
        <v>69</v>
      </c>
      <c r="F2" s="121"/>
      <c r="G2" s="308" t="s">
        <v>39</v>
      </c>
      <c r="H2" s="308"/>
      <c r="I2" s="308"/>
      <c r="J2" s="308"/>
      <c r="K2" s="314"/>
      <c r="L2" s="318" t="s">
        <v>75</v>
      </c>
      <c r="M2" s="308" t="s">
        <v>67</v>
      </c>
      <c r="N2" s="311" t="s">
        <v>68</v>
      </c>
    </row>
    <row r="3" spans="1:15" ht="39.6">
      <c r="B3" s="319"/>
      <c r="C3" s="309"/>
      <c r="D3" s="312"/>
      <c r="E3" s="312" t="s">
        <v>70</v>
      </c>
      <c r="F3" s="291" t="s">
        <v>71</v>
      </c>
      <c r="G3" s="123" t="s">
        <v>156</v>
      </c>
      <c r="H3" s="124" t="s">
        <v>159</v>
      </c>
      <c r="I3" s="124" t="s">
        <v>162</v>
      </c>
      <c r="J3" s="123" t="s">
        <v>163</v>
      </c>
      <c r="K3" s="293" t="s">
        <v>72</v>
      </c>
      <c r="L3" s="319"/>
      <c r="M3" s="309"/>
      <c r="N3" s="312"/>
    </row>
    <row r="4" spans="1:15" ht="13.8" thickBot="1">
      <c r="B4" s="320"/>
      <c r="C4" s="310"/>
      <c r="D4" s="313"/>
      <c r="E4" s="313"/>
      <c r="F4" s="292"/>
      <c r="G4" s="125" t="s">
        <v>158</v>
      </c>
      <c r="H4" s="126" t="s">
        <v>158</v>
      </c>
      <c r="I4" s="126" t="s">
        <v>158</v>
      </c>
      <c r="J4" s="125" t="s">
        <v>158</v>
      </c>
      <c r="K4" s="294"/>
      <c r="L4" s="320"/>
      <c r="M4" s="310"/>
      <c r="N4" s="313"/>
    </row>
    <row r="5" spans="1:15" ht="66">
      <c r="A5" s="216">
        <v>1</v>
      </c>
      <c r="B5" s="118" t="str">
        <f>L5</f>
        <v>第20-8-0013</v>
      </c>
      <c r="C5" s="119" t="str">
        <f>M5</f>
        <v>市道</v>
      </c>
      <c r="D5" s="119" t="str">
        <f>N5</f>
        <v>府中市鵜飼町542番地3先（府中警察署前交差点）</v>
      </c>
      <c r="E5" s="119" t="s">
        <v>237</v>
      </c>
      <c r="F5" s="119">
        <v>3</v>
      </c>
      <c r="G5" s="119">
        <v>71</v>
      </c>
      <c r="H5" s="119"/>
      <c r="I5" s="119"/>
      <c r="J5" s="119"/>
      <c r="K5" s="127" t="s">
        <v>611</v>
      </c>
      <c r="L5" s="118" t="s">
        <v>609</v>
      </c>
      <c r="M5" s="119" t="s">
        <v>165</v>
      </c>
      <c r="N5" s="119" t="s">
        <v>610</v>
      </c>
      <c r="O5" s="115" t="str">
        <f>ASC(K5)</f>
        <v>北側4m4縞(西から2縞目3.5m､西端2.5m､東端を除く)_x000D_
西側3.5m7縞_x000D_
東側3.5m7縞</v>
      </c>
    </row>
    <row r="6" spans="1:15" ht="39.6">
      <c r="A6" s="216">
        <f ca="1">IF(D5="","",IF(D6="〃",A5,A5+1))</f>
        <v>1</v>
      </c>
      <c r="B6" s="128" t="str">
        <f t="shared" ref="B6:D26" ca="1" si="0">IF(OFFSET(L6,-1,)=L6,"〃",L6)</f>
        <v>〃</v>
      </c>
      <c r="C6" s="122" t="str">
        <f t="shared" ca="1" si="0"/>
        <v>〃</v>
      </c>
      <c r="D6" s="122" t="str">
        <f t="shared" ca="1" si="0"/>
        <v>〃</v>
      </c>
      <c r="E6" s="122" t="s">
        <v>243</v>
      </c>
      <c r="F6" s="122">
        <v>3</v>
      </c>
      <c r="G6" s="122">
        <v>8.5</v>
      </c>
      <c r="H6" s="122"/>
      <c r="I6" s="122"/>
      <c r="J6" s="122"/>
      <c r="K6" s="129" t="s">
        <v>612</v>
      </c>
      <c r="L6" s="128" t="s">
        <v>609</v>
      </c>
      <c r="M6" s="122" t="s">
        <v>165</v>
      </c>
      <c r="N6" s="122" t="s">
        <v>610</v>
      </c>
      <c r="O6" s="115" t="str">
        <f>ASC(K6)</f>
        <v>北側2.7m_x000D_
西側2.9m_x000D_
東側2.9m</v>
      </c>
    </row>
    <row r="7" spans="1:15" ht="26.4">
      <c r="A7" s="216">
        <f t="shared" ref="A7:A26" ca="1" si="1">IF(D6="","",IF(D7="〃",A6,A6+1))</f>
        <v>2</v>
      </c>
      <c r="B7" s="128" t="str">
        <f t="shared" ref="B7:B25" ca="1" si="2">IF(OFFSET(L7,-1,)=L7,"〃",L7)</f>
        <v>第12-20-0333</v>
      </c>
      <c r="C7" s="122" t="str">
        <f t="shared" ref="C7:C25" ca="1" si="3">IF(OFFSET(M7,-1,)=M7,"〃",M7)</f>
        <v>〃</v>
      </c>
      <c r="D7" s="122" t="str">
        <f t="shared" ref="D7:D25" ca="1" si="4">IF(OFFSET(N7,-1,)=N7,"〃",N7)</f>
        <v>府中市元町425番地先交差点</v>
      </c>
      <c r="E7" s="122" t="s">
        <v>310</v>
      </c>
      <c r="F7" s="122">
        <v>1</v>
      </c>
      <c r="G7" s="122"/>
      <c r="H7" s="122"/>
      <c r="I7" s="122">
        <v>13</v>
      </c>
      <c r="J7" s="122"/>
      <c r="K7" s="129" t="s">
        <v>615</v>
      </c>
      <c r="L7" s="128" t="s">
        <v>613</v>
      </c>
      <c r="M7" s="122" t="s">
        <v>165</v>
      </c>
      <c r="N7" s="122" t="s">
        <v>614</v>
      </c>
      <c r="O7" s="115" t="str">
        <f t="shared" ref="O7:O25" si="5">ASC(K7)</f>
        <v>縮小版に変更</v>
      </c>
    </row>
    <row r="8" spans="1:15" ht="26.4">
      <c r="A8" s="216">
        <f t="shared" ca="1" si="1"/>
        <v>2</v>
      </c>
      <c r="B8" s="128" t="str">
        <f t="shared" ca="1" si="2"/>
        <v>〃</v>
      </c>
      <c r="C8" s="122" t="str">
        <f t="shared" ca="1" si="3"/>
        <v>〃</v>
      </c>
      <c r="D8" s="122" t="str">
        <f t="shared" ca="1" si="4"/>
        <v>〃</v>
      </c>
      <c r="E8" s="122" t="s">
        <v>243</v>
      </c>
      <c r="F8" s="122">
        <v>1</v>
      </c>
      <c r="G8" s="122"/>
      <c r="H8" s="122">
        <v>3</v>
      </c>
      <c r="I8" s="122"/>
      <c r="J8" s="122"/>
      <c r="K8" s="129"/>
      <c r="L8" s="128" t="s">
        <v>613</v>
      </c>
      <c r="M8" s="122" t="s">
        <v>165</v>
      </c>
      <c r="N8" s="122" t="s">
        <v>614</v>
      </c>
      <c r="O8" s="115" t="str">
        <f t="shared" si="5"/>
        <v/>
      </c>
    </row>
    <row r="9" spans="1:15" ht="26.4">
      <c r="A9" s="216">
        <f t="shared" ca="1" si="1"/>
        <v>2</v>
      </c>
      <c r="B9" s="128" t="str">
        <f t="shared" ca="1" si="2"/>
        <v>〃</v>
      </c>
      <c r="C9" s="122" t="str">
        <f t="shared" ca="1" si="3"/>
        <v>〃</v>
      </c>
      <c r="D9" s="122" t="str">
        <f t="shared" ca="1" si="4"/>
        <v>〃</v>
      </c>
      <c r="E9" s="122" t="s">
        <v>167</v>
      </c>
      <c r="F9" s="122">
        <v>1</v>
      </c>
      <c r="G9" s="122"/>
      <c r="H9" s="122"/>
      <c r="I9" s="122"/>
      <c r="J9" s="122">
        <v>5</v>
      </c>
      <c r="K9" s="129"/>
      <c r="L9" s="128" t="s">
        <v>613</v>
      </c>
      <c r="M9" s="122" t="s">
        <v>165</v>
      </c>
      <c r="N9" s="122" t="s">
        <v>614</v>
      </c>
      <c r="O9" s="115" t="str">
        <f t="shared" si="5"/>
        <v/>
      </c>
    </row>
    <row r="10" spans="1:15" ht="52.8">
      <c r="A10" s="216">
        <f t="shared" ca="1" si="1"/>
        <v>3</v>
      </c>
      <c r="B10" s="128" t="str">
        <f t="shared" ca="1" si="2"/>
        <v>第20-8-0136</v>
      </c>
      <c r="C10" s="122" t="str">
        <f t="shared" ca="1" si="3"/>
        <v>県道</v>
      </c>
      <c r="D10" s="122" t="str">
        <f t="shared" ca="1" si="4"/>
        <v>府中市元町483番地先（元町中交差点）</v>
      </c>
      <c r="E10" s="122" t="s">
        <v>237</v>
      </c>
      <c r="F10" s="122">
        <v>2</v>
      </c>
      <c r="G10" s="122">
        <v>32</v>
      </c>
      <c r="H10" s="122"/>
      <c r="I10" s="122"/>
      <c r="J10" s="122"/>
      <c r="K10" s="129" t="s">
        <v>618</v>
      </c>
      <c r="L10" s="128" t="s">
        <v>616</v>
      </c>
      <c r="M10" s="122" t="s">
        <v>251</v>
      </c>
      <c r="N10" s="122" t="s">
        <v>617</v>
      </c>
      <c r="O10" s="115" t="str">
        <f t="shared" si="5"/>
        <v xml:space="preserve">東側4m4縞(南から1,2縞目を除く)_x000D_
西側4m4縞(南から1,2縞目を除く) </v>
      </c>
    </row>
    <row r="11" spans="1:15" ht="26.4">
      <c r="A11" s="216">
        <f t="shared" ca="1" si="1"/>
        <v>3</v>
      </c>
      <c r="B11" s="128" t="str">
        <f t="shared" ca="1" si="2"/>
        <v>〃</v>
      </c>
      <c r="C11" s="122" t="str">
        <f t="shared" ca="1" si="3"/>
        <v>〃</v>
      </c>
      <c r="D11" s="122" t="str">
        <f t="shared" ca="1" si="4"/>
        <v>〃</v>
      </c>
      <c r="E11" s="122" t="s">
        <v>243</v>
      </c>
      <c r="F11" s="122">
        <v>2</v>
      </c>
      <c r="G11" s="122">
        <v>5</v>
      </c>
      <c r="H11" s="122"/>
      <c r="I11" s="122"/>
      <c r="J11" s="122"/>
      <c r="K11" s="129" t="s">
        <v>619</v>
      </c>
      <c r="L11" s="128" t="s">
        <v>616</v>
      </c>
      <c r="M11" s="122" t="s">
        <v>251</v>
      </c>
      <c r="N11" s="122" t="s">
        <v>617</v>
      </c>
      <c r="O11" s="115" t="str">
        <f t="shared" si="5"/>
        <v>東側2m_x000D_
西側3m</v>
      </c>
    </row>
    <row r="12" spans="1:15" ht="26.4">
      <c r="A12" s="216">
        <f t="shared" ca="1" si="1"/>
        <v>4</v>
      </c>
      <c r="B12" s="128" t="str">
        <f t="shared" ca="1" si="2"/>
        <v>第12-20-0396</v>
      </c>
      <c r="C12" s="122" t="str">
        <f t="shared" ca="1" si="3"/>
        <v>〃</v>
      </c>
      <c r="D12" s="122" t="str">
        <f t="shared" ca="1" si="4"/>
        <v>府中市広谷町836番地1先交差点</v>
      </c>
      <c r="E12" s="122" t="s">
        <v>310</v>
      </c>
      <c r="F12" s="122">
        <v>1</v>
      </c>
      <c r="G12" s="122"/>
      <c r="H12" s="122"/>
      <c r="I12" s="122">
        <v>13</v>
      </c>
      <c r="J12" s="122"/>
      <c r="K12" s="129" t="s">
        <v>615</v>
      </c>
      <c r="L12" s="128" t="s">
        <v>620</v>
      </c>
      <c r="M12" s="122" t="s">
        <v>251</v>
      </c>
      <c r="N12" s="122" t="s">
        <v>621</v>
      </c>
      <c r="O12" s="115" t="str">
        <f t="shared" si="5"/>
        <v>縮小版に変更</v>
      </c>
    </row>
    <row r="13" spans="1:15" ht="26.4">
      <c r="A13" s="216">
        <f t="shared" ca="1" si="1"/>
        <v>4</v>
      </c>
      <c r="B13" s="128" t="str">
        <f t="shared" ca="1" si="2"/>
        <v>〃</v>
      </c>
      <c r="C13" s="122" t="str">
        <f t="shared" ca="1" si="3"/>
        <v>〃</v>
      </c>
      <c r="D13" s="122" t="str">
        <f t="shared" ca="1" si="4"/>
        <v>〃</v>
      </c>
      <c r="E13" s="122" t="s">
        <v>243</v>
      </c>
      <c r="F13" s="122">
        <v>1</v>
      </c>
      <c r="G13" s="122"/>
      <c r="H13" s="122">
        <v>2</v>
      </c>
      <c r="I13" s="122"/>
      <c r="J13" s="122"/>
      <c r="K13" s="129"/>
      <c r="L13" s="128" t="s">
        <v>620</v>
      </c>
      <c r="M13" s="122" t="s">
        <v>251</v>
      </c>
      <c r="N13" s="122" t="s">
        <v>621</v>
      </c>
      <c r="O13" s="115" t="str">
        <f t="shared" si="5"/>
        <v/>
      </c>
    </row>
    <row r="14" spans="1:15" ht="26.4">
      <c r="A14" s="216">
        <f t="shared" ca="1" si="1"/>
        <v>4</v>
      </c>
      <c r="B14" s="128" t="str">
        <f t="shared" ca="1" si="2"/>
        <v>〃</v>
      </c>
      <c r="C14" s="122" t="str">
        <f t="shared" ca="1" si="3"/>
        <v>〃</v>
      </c>
      <c r="D14" s="122" t="str">
        <f t="shared" ca="1" si="4"/>
        <v>〃</v>
      </c>
      <c r="E14" s="122" t="s">
        <v>167</v>
      </c>
      <c r="F14" s="122">
        <v>1</v>
      </c>
      <c r="G14" s="122"/>
      <c r="H14" s="122"/>
      <c r="I14" s="122"/>
      <c r="J14" s="122">
        <v>4</v>
      </c>
      <c r="K14" s="129"/>
      <c r="L14" s="128" t="s">
        <v>620</v>
      </c>
      <c r="M14" s="122" t="s">
        <v>251</v>
      </c>
      <c r="N14" s="122" t="s">
        <v>621</v>
      </c>
      <c r="O14" s="115" t="str">
        <f t="shared" si="5"/>
        <v/>
      </c>
    </row>
    <row r="15" spans="1:15" ht="39.6">
      <c r="A15" s="216">
        <f t="shared" ca="1" si="1"/>
        <v>5</v>
      </c>
      <c r="B15" s="128" t="str">
        <f t="shared" ca="1" si="2"/>
        <v>第20-8-0033</v>
      </c>
      <c r="C15" s="122" t="str">
        <f t="shared" ca="1" si="3"/>
        <v>国道486号</v>
      </c>
      <c r="D15" s="122" t="str">
        <f t="shared" ca="1" si="4"/>
        <v>府中市中須743番地の4先（カセギ交差点）</v>
      </c>
      <c r="E15" s="122" t="s">
        <v>243</v>
      </c>
      <c r="F15" s="122">
        <v>3</v>
      </c>
      <c r="G15" s="122">
        <v>13.799999999999999</v>
      </c>
      <c r="H15" s="122"/>
      <c r="I15" s="122"/>
      <c r="J15" s="122"/>
      <c r="K15" s="129" t="s">
        <v>624</v>
      </c>
      <c r="L15" s="128" t="s">
        <v>622</v>
      </c>
      <c r="M15" s="122" t="s">
        <v>334</v>
      </c>
      <c r="N15" s="122" t="s">
        <v>623</v>
      </c>
      <c r="O15" s="115" t="str">
        <f t="shared" si="5"/>
        <v>西側5.6m_x000D_
南側2.6m_x000D_
東側5.6m</v>
      </c>
    </row>
    <row r="16" spans="1:15" ht="26.4">
      <c r="A16" s="216">
        <f t="shared" ca="1" si="1"/>
        <v>6</v>
      </c>
      <c r="B16" s="128" t="str">
        <f t="shared" ca="1" si="2"/>
        <v>第20-8-0028</v>
      </c>
      <c r="C16" s="122" t="str">
        <f t="shared" ca="1" si="3"/>
        <v>市道</v>
      </c>
      <c r="D16" s="122" t="str">
        <f t="shared" ca="1" si="4"/>
        <v>府中市中須町1,174番地1先交差点</v>
      </c>
      <c r="E16" s="122" t="s">
        <v>237</v>
      </c>
      <c r="F16" s="122">
        <v>1</v>
      </c>
      <c r="G16" s="122">
        <v>21</v>
      </c>
      <c r="H16" s="122"/>
      <c r="I16" s="122"/>
      <c r="J16" s="122"/>
      <c r="K16" s="129" t="s">
        <v>627</v>
      </c>
      <c r="L16" s="128" t="s">
        <v>625</v>
      </c>
      <c r="M16" s="122" t="s">
        <v>165</v>
      </c>
      <c r="N16" s="122" t="s">
        <v>626</v>
      </c>
      <c r="O16" s="115" t="str">
        <f t="shared" si="5"/>
        <v>3.5m6縞</v>
      </c>
    </row>
    <row r="17" spans="1:15" ht="52.8">
      <c r="A17" s="216">
        <f t="shared" ca="1" si="1"/>
        <v>6</v>
      </c>
      <c r="B17" s="128" t="str">
        <f t="shared" ca="1" si="2"/>
        <v>〃</v>
      </c>
      <c r="C17" s="122" t="str">
        <f t="shared" ca="1" si="3"/>
        <v>〃</v>
      </c>
      <c r="D17" s="122" t="str">
        <f t="shared" ca="1" si="4"/>
        <v>〃</v>
      </c>
      <c r="E17" s="122" t="s">
        <v>241</v>
      </c>
      <c r="F17" s="122">
        <v>4</v>
      </c>
      <c r="G17" s="122"/>
      <c r="H17" s="122"/>
      <c r="I17" s="122">
        <v>36</v>
      </c>
      <c r="J17" s="122"/>
      <c r="K17" s="129" t="s">
        <v>628</v>
      </c>
      <c r="L17" s="128" t="s">
        <v>625</v>
      </c>
      <c r="M17" s="122" t="s">
        <v>165</v>
      </c>
      <c r="N17" s="122" t="s">
        <v>626</v>
      </c>
      <c r="O17" s="115" t="str">
        <f t="shared" si="5"/>
        <v>東側･近_x000D_
西側･近_x000D_
西側･遠_x000D_
東側･遠</v>
      </c>
    </row>
    <row r="18" spans="1:15" ht="26.4">
      <c r="A18" s="216">
        <f t="shared" ca="1" si="1"/>
        <v>6</v>
      </c>
      <c r="B18" s="128" t="str">
        <f t="shared" ca="1" si="2"/>
        <v>〃</v>
      </c>
      <c r="C18" s="122" t="str">
        <f t="shared" ca="1" si="3"/>
        <v>〃</v>
      </c>
      <c r="D18" s="122" t="str">
        <f t="shared" ca="1" si="4"/>
        <v>〃</v>
      </c>
      <c r="E18" s="122" t="s">
        <v>243</v>
      </c>
      <c r="F18" s="122">
        <v>2</v>
      </c>
      <c r="G18" s="122">
        <v>6</v>
      </c>
      <c r="H18" s="122"/>
      <c r="I18" s="122"/>
      <c r="J18" s="122"/>
      <c r="K18" s="129" t="s">
        <v>629</v>
      </c>
      <c r="L18" s="128" t="s">
        <v>625</v>
      </c>
      <c r="M18" s="122" t="s">
        <v>165</v>
      </c>
      <c r="N18" s="122" t="s">
        <v>626</v>
      </c>
      <c r="O18" s="115" t="str">
        <f t="shared" si="5"/>
        <v>東側3m_x000D_
西側3m</v>
      </c>
    </row>
    <row r="19" spans="1:15" ht="26.4">
      <c r="A19" s="216">
        <f t="shared" ca="1" si="1"/>
        <v>7</v>
      </c>
      <c r="B19" s="128" t="str">
        <f t="shared" ca="1" si="2"/>
        <v>第20-8-0142</v>
      </c>
      <c r="C19" s="122" t="str">
        <f t="shared" ca="1" si="3"/>
        <v>国道486号</v>
      </c>
      <c r="D19" s="122" t="str">
        <f t="shared" ca="1" si="4"/>
        <v>府中市中須町335番地3先（中須町交差点）</v>
      </c>
      <c r="E19" s="122" t="s">
        <v>237</v>
      </c>
      <c r="F19" s="122">
        <v>1</v>
      </c>
      <c r="G19" s="122">
        <v>80</v>
      </c>
      <c r="H19" s="122"/>
      <c r="I19" s="122"/>
      <c r="J19" s="122"/>
      <c r="K19" s="129" t="s">
        <v>632</v>
      </c>
      <c r="L19" s="128" t="s">
        <v>630</v>
      </c>
      <c r="M19" s="122" t="s">
        <v>334</v>
      </c>
      <c r="N19" s="122" t="s">
        <v>631</v>
      </c>
      <c r="O19" s="115" t="str">
        <f t="shared" si="5"/>
        <v>西側4m20縞</v>
      </c>
    </row>
    <row r="20" spans="1:15" ht="26.4">
      <c r="A20" s="216">
        <f t="shared" ca="1" si="1"/>
        <v>7</v>
      </c>
      <c r="B20" s="128" t="str">
        <f t="shared" ca="1" si="2"/>
        <v>〃</v>
      </c>
      <c r="C20" s="122" t="str">
        <f t="shared" ca="1" si="3"/>
        <v>〃</v>
      </c>
      <c r="D20" s="122" t="str">
        <f t="shared" ca="1" si="4"/>
        <v>〃</v>
      </c>
      <c r="E20" s="122" t="s">
        <v>243</v>
      </c>
      <c r="F20" s="122">
        <v>2</v>
      </c>
      <c r="G20" s="122">
        <v>18.8</v>
      </c>
      <c r="H20" s="122"/>
      <c r="I20" s="122"/>
      <c r="J20" s="122"/>
      <c r="K20" s="129" t="s">
        <v>633</v>
      </c>
      <c r="L20" s="128" t="s">
        <v>630</v>
      </c>
      <c r="M20" s="122" t="s">
        <v>334</v>
      </c>
      <c r="N20" s="122" t="s">
        <v>631</v>
      </c>
      <c r="O20" s="115" t="str">
        <f t="shared" si="5"/>
        <v>西側9.4m_x000D_
東側9.4m</v>
      </c>
    </row>
    <row r="21" spans="1:15" ht="39.6">
      <c r="A21" s="216">
        <f t="shared" ca="1" si="1"/>
        <v>8</v>
      </c>
      <c r="B21" s="128" t="str">
        <f t="shared" ca="1" si="2"/>
        <v>第20-8-0067</v>
      </c>
      <c r="C21" s="122" t="str">
        <f t="shared" ca="1" si="3"/>
        <v>〃</v>
      </c>
      <c r="D21" s="122" t="str">
        <f t="shared" ca="1" si="4"/>
        <v>府中市中須町91番地2先（中洲大踏切（南）交差点）</v>
      </c>
      <c r="E21" s="122" t="s">
        <v>243</v>
      </c>
      <c r="F21" s="122">
        <v>3</v>
      </c>
      <c r="G21" s="122">
        <v>25.099999999999998</v>
      </c>
      <c r="H21" s="122"/>
      <c r="I21" s="122"/>
      <c r="J21" s="122"/>
      <c r="K21" s="129" t="s">
        <v>636</v>
      </c>
      <c r="L21" s="128" t="s">
        <v>634</v>
      </c>
      <c r="M21" s="122" t="s">
        <v>334</v>
      </c>
      <c r="N21" s="122" t="s">
        <v>635</v>
      </c>
      <c r="O21" s="115" t="str">
        <f t="shared" si="5"/>
        <v>西側9.7m_x000D_
北側5.7m_x000D_
東側9.7m</v>
      </c>
    </row>
    <row r="22" spans="1:15" ht="26.4">
      <c r="A22" s="216">
        <f t="shared" ca="1" si="1"/>
        <v>9</v>
      </c>
      <c r="B22" s="128" t="str">
        <f t="shared" ca="1" si="2"/>
        <v>第12-20-0087</v>
      </c>
      <c r="C22" s="122" t="str">
        <f t="shared" ca="1" si="3"/>
        <v>市道</v>
      </c>
      <c r="D22" s="122" t="str">
        <f t="shared" ca="1" si="4"/>
        <v>府中市府中町39番地8先交差点</v>
      </c>
      <c r="E22" s="122" t="s">
        <v>310</v>
      </c>
      <c r="F22" s="122">
        <v>1</v>
      </c>
      <c r="G22" s="122"/>
      <c r="H22" s="122"/>
      <c r="I22" s="122">
        <v>13</v>
      </c>
      <c r="J22" s="122"/>
      <c r="K22" s="129" t="s">
        <v>615</v>
      </c>
      <c r="L22" s="128" t="s">
        <v>637</v>
      </c>
      <c r="M22" s="122" t="s">
        <v>165</v>
      </c>
      <c r="N22" s="122" t="s">
        <v>638</v>
      </c>
      <c r="O22" s="115" t="str">
        <f t="shared" si="5"/>
        <v>縮小版に変更</v>
      </c>
    </row>
    <row r="23" spans="1:15" ht="26.4">
      <c r="A23" s="216">
        <f t="shared" ca="1" si="1"/>
        <v>9</v>
      </c>
      <c r="B23" s="128" t="str">
        <f t="shared" ca="1" si="2"/>
        <v>〃</v>
      </c>
      <c r="C23" s="122" t="str">
        <f t="shared" ca="1" si="3"/>
        <v>〃</v>
      </c>
      <c r="D23" s="122" t="str">
        <f t="shared" ca="1" si="4"/>
        <v>〃</v>
      </c>
      <c r="E23" s="122" t="s">
        <v>243</v>
      </c>
      <c r="F23" s="122">
        <v>1</v>
      </c>
      <c r="G23" s="122"/>
      <c r="H23" s="122">
        <v>4.5999999999999996</v>
      </c>
      <c r="I23" s="122"/>
      <c r="J23" s="122"/>
      <c r="K23" s="129"/>
      <c r="L23" s="128" t="s">
        <v>637</v>
      </c>
      <c r="M23" s="122" t="s">
        <v>165</v>
      </c>
      <c r="N23" s="122" t="s">
        <v>638</v>
      </c>
      <c r="O23" s="115" t="str">
        <f t="shared" si="5"/>
        <v/>
      </c>
    </row>
    <row r="24" spans="1:15" ht="26.4">
      <c r="A24" s="216">
        <f t="shared" ca="1" si="1"/>
        <v>9</v>
      </c>
      <c r="B24" s="128" t="str">
        <f t="shared" ca="1" si="2"/>
        <v>〃</v>
      </c>
      <c r="C24" s="122" t="str">
        <f t="shared" ca="1" si="3"/>
        <v>〃</v>
      </c>
      <c r="D24" s="122" t="str">
        <f t="shared" ca="1" si="4"/>
        <v>〃</v>
      </c>
      <c r="E24" s="122" t="s">
        <v>167</v>
      </c>
      <c r="F24" s="122">
        <v>1</v>
      </c>
      <c r="G24" s="122"/>
      <c r="H24" s="122"/>
      <c r="I24" s="122"/>
      <c r="J24" s="122">
        <v>10</v>
      </c>
      <c r="K24" s="129"/>
      <c r="L24" s="128" t="s">
        <v>637</v>
      </c>
      <c r="M24" s="122" t="s">
        <v>165</v>
      </c>
      <c r="N24" s="122" t="s">
        <v>638</v>
      </c>
      <c r="O24" s="115" t="str">
        <f t="shared" si="5"/>
        <v/>
      </c>
    </row>
    <row r="25" spans="1:15" ht="39.6">
      <c r="A25" s="216">
        <f t="shared" ca="1" si="1"/>
        <v>10</v>
      </c>
      <c r="B25" s="128" t="str">
        <f t="shared" ca="1" si="2"/>
        <v>第20-8-0144</v>
      </c>
      <c r="C25" s="122" t="str">
        <f t="shared" ca="1" si="3"/>
        <v>県道</v>
      </c>
      <c r="D25" s="122" t="str">
        <f t="shared" ca="1" si="4"/>
        <v>府中市本山町98番地2先（見晴団地入口交差点）</v>
      </c>
      <c r="E25" s="122" t="s">
        <v>237</v>
      </c>
      <c r="F25" s="122">
        <v>3</v>
      </c>
      <c r="G25" s="122">
        <v>77</v>
      </c>
      <c r="H25" s="122"/>
      <c r="I25" s="122"/>
      <c r="J25" s="122"/>
      <c r="K25" s="129" t="s">
        <v>641</v>
      </c>
      <c r="L25" s="128" t="s">
        <v>639</v>
      </c>
      <c r="M25" s="122" t="s">
        <v>251</v>
      </c>
      <c r="N25" s="122" t="s">
        <v>640</v>
      </c>
      <c r="O25" s="115" t="str">
        <f t="shared" si="5"/>
        <v>西側3.5m6縞_x000D_
北側3.5m8縞_x000D_
南側3.5m8縞</v>
      </c>
    </row>
    <row r="26" spans="1:15" ht="40.200000000000003" thickBot="1">
      <c r="A26" s="216">
        <f t="shared" ca="1" si="1"/>
        <v>10</v>
      </c>
      <c r="B26" s="128" t="str">
        <f t="shared" ca="1" si="0"/>
        <v>〃</v>
      </c>
      <c r="C26" s="122" t="str">
        <f t="shared" ca="1" si="0"/>
        <v>〃</v>
      </c>
      <c r="D26" s="122" t="str">
        <f t="shared" ca="1" si="0"/>
        <v>〃</v>
      </c>
      <c r="E26" s="123" t="s">
        <v>243</v>
      </c>
      <c r="F26" s="123">
        <v>3</v>
      </c>
      <c r="G26" s="123">
        <v>9</v>
      </c>
      <c r="H26" s="123"/>
      <c r="I26" s="123"/>
      <c r="J26" s="123"/>
      <c r="K26" s="130" t="s">
        <v>642</v>
      </c>
      <c r="L26" s="148" t="s">
        <v>639</v>
      </c>
      <c r="M26" s="123" t="s">
        <v>251</v>
      </c>
      <c r="N26" s="123" t="s">
        <v>640</v>
      </c>
      <c r="O26" s="115" t="str">
        <f>ASC(K26)</f>
        <v>西側3m_x000D_
北側3m_x000D_
南側3m</v>
      </c>
    </row>
    <row r="27" spans="1:15" ht="16.2">
      <c r="B27" s="295" t="str">
        <f>警察署名</f>
        <v>府中</v>
      </c>
      <c r="C27" s="296"/>
      <c r="D27" s="299" t="s">
        <v>76</v>
      </c>
      <c r="E27" s="149">
        <v>10</v>
      </c>
      <c r="F27" s="150"/>
      <c r="G27" s="151">
        <f>IF(ISERROR(FIND("図示", G3)), IF(ISERROR(FIND("削除", G3)), SUMPRODUCT((ISNUMBER(FIND("横断歩道　実線",$E5:$E26)))*(G5:G26&lt;&gt;""), $F5:$F26), 0), SUMIF(G5:G26,"&gt;0",$F5:$F26))</f>
        <v>10</v>
      </c>
      <c r="H27" s="151">
        <f>IF(ISERROR(FIND("図示", H3)), IF(ISERROR(FIND("削除", H3)), SUMPRODUCT((ISNUMBER(FIND("横断歩道　実線",$E5:$E26)))*(H5:H26&lt;&gt;""), $F5:$F26), 0), SUMIF(H5:H26,"&gt;0",$F5:$F26))</f>
        <v>0</v>
      </c>
      <c r="I27" s="151">
        <f>IF(ISERROR(FIND("図示", I3)), IF(ISERROR(FIND("削除", I3)), SUMPRODUCT((ISNUMBER(FIND("横断歩道　実線",$E5:$E26)))*(I5:I26&lt;&gt;""), $F5:$F26), 0), SUMIF(I5:I26,"&gt;0",$F5:$F26))</f>
        <v>7</v>
      </c>
      <c r="J27" s="151">
        <f>IF(ISERROR(FIND("図示", J3)), IF(ISERROR(FIND("削除", J3)), SUMPRODUCT((ISNUMBER(FIND("横断歩道　実線",$E5:$E26)))*(J5:J26&lt;&gt;""), $F5:$F26), 0), SUMIF(J5:J26,"&gt;0",$F5:$F26))</f>
        <v>0</v>
      </c>
      <c r="K27" s="131"/>
      <c r="L27" s="295"/>
      <c r="M27" s="296"/>
      <c r="N27" s="299"/>
    </row>
    <row r="28" spans="1:15" ht="16.8" thickBot="1">
      <c r="B28" s="297"/>
      <c r="C28" s="298"/>
      <c r="D28" s="300"/>
      <c r="E28" s="152"/>
      <c r="F28" s="153"/>
      <c r="G28" s="154">
        <f>SUM(G5:G26)</f>
        <v>367.20000000000005</v>
      </c>
      <c r="H28" s="154">
        <f>SUM(H5:H26)</f>
        <v>9.6</v>
      </c>
      <c r="I28" s="154">
        <f>SUM(I5:I26)</f>
        <v>75</v>
      </c>
      <c r="J28" s="154">
        <f>SUM(J5:J26)</f>
        <v>19</v>
      </c>
      <c r="K28" s="132"/>
      <c r="L28" s="316"/>
      <c r="M28" s="317"/>
      <c r="N28" s="315"/>
    </row>
    <row r="29" spans="1:15" ht="16.2" hidden="1">
      <c r="B29" s="295" t="str">
        <f>警察署名</f>
        <v>府中</v>
      </c>
      <c r="C29" s="296"/>
      <c r="D29" s="299" t="s">
        <v>77</v>
      </c>
      <c r="E29" s="149">
        <f>場所表_府中_新規!新規合計+更新合計</f>
        <v>10</v>
      </c>
      <c r="F29" s="150"/>
      <c r="G29" s="151">
        <f t="shared" ref="G29:J30" si="6">G27</f>
        <v>10</v>
      </c>
      <c r="H29" s="151">
        <f t="shared" si="6"/>
        <v>0</v>
      </c>
      <c r="I29" s="151">
        <f t="shared" si="6"/>
        <v>7</v>
      </c>
      <c r="J29" s="151">
        <f t="shared" si="6"/>
        <v>0</v>
      </c>
      <c r="K29" s="131"/>
      <c r="L29" s="316"/>
      <c r="M29" s="317"/>
      <c r="N29" s="315"/>
    </row>
    <row r="30" spans="1:15" ht="16.8" hidden="1" thickBot="1">
      <c r="B30" s="297"/>
      <c r="C30" s="298"/>
      <c r="D30" s="300"/>
      <c r="E30" s="152"/>
      <c r="F30" s="153"/>
      <c r="G30" s="154">
        <f t="shared" si="6"/>
        <v>367.20000000000005</v>
      </c>
      <c r="H30" s="154">
        <f t="shared" si="6"/>
        <v>9.6</v>
      </c>
      <c r="I30" s="154">
        <f t="shared" si="6"/>
        <v>75</v>
      </c>
      <c r="J30" s="154">
        <f t="shared" si="6"/>
        <v>19</v>
      </c>
      <c r="K30" s="132"/>
      <c r="L30" s="316"/>
      <c r="M30" s="317"/>
      <c r="N30" s="315"/>
    </row>
  </sheetData>
  <mergeCells count="19">
    <mergeCell ref="D27:D28"/>
    <mergeCell ref="L27:M28"/>
    <mergeCell ref="N27:N28"/>
    <mergeCell ref="B29:C30"/>
    <mergeCell ref="D29:D30"/>
    <mergeCell ref="L29:M30"/>
    <mergeCell ref="N29:N30"/>
    <mergeCell ref="L1:N1"/>
    <mergeCell ref="B2:B4"/>
    <mergeCell ref="C2:C4"/>
    <mergeCell ref="D2:D4"/>
    <mergeCell ref="G2:K2"/>
    <mergeCell ref="L2:L4"/>
    <mergeCell ref="M2:M4"/>
    <mergeCell ref="N2:N4"/>
    <mergeCell ref="E3:E4"/>
    <mergeCell ref="F3:F4"/>
    <mergeCell ref="K3:K4"/>
    <mergeCell ref="B27:C28"/>
  </mergeCells>
  <phoneticPr fontId="2"/>
  <conditionalFormatting sqref="A5:A26">
    <cfRule type="expression" dxfId="0" priority="1">
      <formula>(A5=OFFSET(A5,-1,0))</formula>
    </cfRule>
  </conditionalFormatting>
  <pageMargins left="0.75" right="0.75" top="1" bottom="1" header="0.51200000000000001" footer="0.51200000000000001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378</vt:i4>
      </vt:variant>
    </vt:vector>
  </HeadingPairs>
  <TitlesOfParts>
    <vt:vector size="396" baseType="lpstr">
      <vt:lpstr>表紙等_署用</vt:lpstr>
      <vt:lpstr>表紙等_本部</vt:lpstr>
      <vt:lpstr>設計書</vt:lpstr>
      <vt:lpstr>所属別事業量一覧表</vt:lpstr>
      <vt:lpstr>場所表_府中_新規</vt:lpstr>
      <vt:lpstr>場所表_新規</vt:lpstr>
      <vt:lpstr>場所表_更新</vt:lpstr>
      <vt:lpstr>場所表_福山東_新規</vt:lpstr>
      <vt:lpstr>場所表_福山東_更新</vt:lpstr>
      <vt:lpstr>場所表_福山西_新規</vt:lpstr>
      <vt:lpstr>場所表_福山西_更新</vt:lpstr>
      <vt:lpstr>場所表_福山北_新規</vt:lpstr>
      <vt:lpstr>場所表_福山北_更新</vt:lpstr>
      <vt:lpstr>場所表_尾道_新規</vt:lpstr>
      <vt:lpstr>場所表_尾道_更新</vt:lpstr>
      <vt:lpstr>場所表_三原_新規</vt:lpstr>
      <vt:lpstr>場所表_三原_更新</vt:lpstr>
      <vt:lpstr>場所表_府中_更新</vt:lpstr>
      <vt:lpstr>設計書!COL_事業量</vt:lpstr>
      <vt:lpstr>設計書!COL_詳細情報</vt:lpstr>
      <vt:lpstr>設計書!COL_単位</vt:lpstr>
      <vt:lpstr>所属別事業量一覧表!COL_塗装情報</vt:lpstr>
      <vt:lpstr>設計書!COL_塗装情報</vt:lpstr>
      <vt:lpstr>所属別事業量一覧表!COL_発注分類</vt:lpstr>
      <vt:lpstr>設計書!COL_発注分類</vt:lpstr>
      <vt:lpstr>設計書!COL_幅員</vt:lpstr>
      <vt:lpstr>所属別事業量一覧表!COUNT_SUM</vt:lpstr>
      <vt:lpstr>場所表_更新!EditCol</vt:lpstr>
      <vt:lpstr>場所表_新規!EditCol</vt:lpstr>
      <vt:lpstr>場所表_尾道_更新!EditCol</vt:lpstr>
      <vt:lpstr>場所表_府中_更新!EditCol</vt:lpstr>
      <vt:lpstr>場所表_府中_新規!EditCol</vt:lpstr>
      <vt:lpstr>場所表_福山西_更新!EditCol</vt:lpstr>
      <vt:lpstr>場所表_福山西_新規!EditCol</vt:lpstr>
      <vt:lpstr>場所表_福山東_更新!EditCol</vt:lpstr>
      <vt:lpstr>場所表_福山北_更新!EditCol</vt:lpstr>
      <vt:lpstr>場所表_福山北_新規!EditCol</vt:lpstr>
      <vt:lpstr>場所表_更新!EditRow</vt:lpstr>
      <vt:lpstr>場所表_三原_新規!EditRow</vt:lpstr>
      <vt:lpstr>場所表_新規!EditRow</vt:lpstr>
      <vt:lpstr>場所表_尾道_更新!EditRow</vt:lpstr>
      <vt:lpstr>場所表_尾道_新規!EditRow</vt:lpstr>
      <vt:lpstr>場所表_府中_更新!EditRow</vt:lpstr>
      <vt:lpstr>場所表_府中_新規!EditRow</vt:lpstr>
      <vt:lpstr>場所表_福山西_更新!EditRow</vt:lpstr>
      <vt:lpstr>場所表_福山西_新規!EditRow</vt:lpstr>
      <vt:lpstr>場所表_福山東_更新!EditRow</vt:lpstr>
      <vt:lpstr>場所表_福山東_新規!EditRow</vt:lpstr>
      <vt:lpstr>場所表_福山北_更新!EditRow</vt:lpstr>
      <vt:lpstr>場所表_福山北_新規!EditRow</vt:lpstr>
      <vt:lpstr>場所表_更新!EndCol</vt:lpstr>
      <vt:lpstr>場所表_三原_更新!EndCol</vt:lpstr>
      <vt:lpstr>場所表_三原_新規!EndCol</vt:lpstr>
      <vt:lpstr>場所表_新規!EndCol</vt:lpstr>
      <vt:lpstr>場所表_尾道_更新!EndCol</vt:lpstr>
      <vt:lpstr>場所表_尾道_新規!EndCol</vt:lpstr>
      <vt:lpstr>場所表_府中_更新!EndCol</vt:lpstr>
      <vt:lpstr>場所表_府中_新規!EndCol</vt:lpstr>
      <vt:lpstr>場所表_福山西_更新!EndCol</vt:lpstr>
      <vt:lpstr>場所表_福山西_新規!EndCol</vt:lpstr>
      <vt:lpstr>場所表_福山東_更新!EndCol</vt:lpstr>
      <vt:lpstr>場所表_福山北_更新!EndCol</vt:lpstr>
      <vt:lpstr>場所表_福山北_新規!EndCol</vt:lpstr>
      <vt:lpstr>場所表_更新!EndRow</vt:lpstr>
      <vt:lpstr>場所表_三原_新規!EndRow</vt:lpstr>
      <vt:lpstr>場所表_新規!EndRow</vt:lpstr>
      <vt:lpstr>場所表_尾道_更新!EndRow</vt:lpstr>
      <vt:lpstr>場所表_尾道_新規!EndRow</vt:lpstr>
      <vt:lpstr>場所表_府中_更新!EndRow</vt:lpstr>
      <vt:lpstr>場所表_府中_新規!EndRow</vt:lpstr>
      <vt:lpstr>場所表_福山西_更新!EndRow</vt:lpstr>
      <vt:lpstr>場所表_福山西_新規!EndRow</vt:lpstr>
      <vt:lpstr>場所表_福山東_更新!EndRow</vt:lpstr>
      <vt:lpstr>場所表_福山東_新規!EndRow</vt:lpstr>
      <vt:lpstr>場所表_福山北_更新!EndRow</vt:lpstr>
      <vt:lpstr>場所表_福山北_新規!EndRow</vt:lpstr>
      <vt:lpstr>所属別事業量一覧表!INSERT_START</vt:lpstr>
      <vt:lpstr>設計書!INSERT_START</vt:lpstr>
      <vt:lpstr>所属別事業量一覧表!Print_Area</vt:lpstr>
      <vt:lpstr>場所表_更新!Print_Area</vt:lpstr>
      <vt:lpstr>場所表_三原_更新!Print_Area</vt:lpstr>
      <vt:lpstr>場所表_三原_新規!Print_Area</vt:lpstr>
      <vt:lpstr>場所表_新規!Print_Area</vt:lpstr>
      <vt:lpstr>場所表_尾道_更新!Print_Area</vt:lpstr>
      <vt:lpstr>場所表_尾道_新規!Print_Area</vt:lpstr>
      <vt:lpstr>場所表_府中_更新!Print_Area</vt:lpstr>
      <vt:lpstr>場所表_府中_新規!Print_Area</vt:lpstr>
      <vt:lpstr>場所表_福山西_更新!Print_Area</vt:lpstr>
      <vt:lpstr>場所表_福山西_新規!Print_Area</vt:lpstr>
      <vt:lpstr>場所表_福山東_更新!Print_Area</vt:lpstr>
      <vt:lpstr>場所表_福山東_新規!Print_Area</vt:lpstr>
      <vt:lpstr>場所表_福山北_更新!Print_Area</vt:lpstr>
      <vt:lpstr>場所表_福山北_新規!Print_Area</vt:lpstr>
      <vt:lpstr>設計書!Print_Area</vt:lpstr>
      <vt:lpstr>表紙等_署用!Print_Area</vt:lpstr>
      <vt:lpstr>表紙等_本部!Print_Area</vt:lpstr>
      <vt:lpstr>場所表_更新!Print_Titles</vt:lpstr>
      <vt:lpstr>場所表_三原_更新!Print_Titles</vt:lpstr>
      <vt:lpstr>場所表_三原_新規!Print_Titles</vt:lpstr>
      <vt:lpstr>場所表_新規!Print_Titles</vt:lpstr>
      <vt:lpstr>場所表_尾道_更新!Print_Titles</vt:lpstr>
      <vt:lpstr>場所表_尾道_新規!Print_Titles</vt:lpstr>
      <vt:lpstr>場所表_府中_更新!Print_Titles</vt:lpstr>
      <vt:lpstr>場所表_府中_新規!Print_Titles</vt:lpstr>
      <vt:lpstr>場所表_福山西_更新!Print_Titles</vt:lpstr>
      <vt:lpstr>場所表_福山西_新規!Print_Titles</vt:lpstr>
      <vt:lpstr>場所表_福山東_更新!Print_Titles</vt:lpstr>
      <vt:lpstr>場所表_福山東_新規!Print_Titles</vt:lpstr>
      <vt:lpstr>場所表_福山北_更新!Print_Titles</vt:lpstr>
      <vt:lpstr>場所表_福山北_新規!Print_Titles</vt:lpstr>
      <vt:lpstr>所属別事業量一覧表!PS_1</vt:lpstr>
      <vt:lpstr>所属別事業量一覧表!PS_10</vt:lpstr>
      <vt:lpstr>所属別事業量一覧表!PS_11</vt:lpstr>
      <vt:lpstr>所属別事業量一覧表!PS_12</vt:lpstr>
      <vt:lpstr>所属別事業量一覧表!PS_13</vt:lpstr>
      <vt:lpstr>所属別事業量一覧表!PS_14</vt:lpstr>
      <vt:lpstr>所属別事業量一覧表!PS_15</vt:lpstr>
      <vt:lpstr>所属別事業量一覧表!PS_16</vt:lpstr>
      <vt:lpstr>所属別事業量一覧表!PS_17</vt:lpstr>
      <vt:lpstr>所属別事業量一覧表!PS_18</vt:lpstr>
      <vt:lpstr>所属別事業量一覧表!PS_19</vt:lpstr>
      <vt:lpstr>所属別事業量一覧表!PS_2</vt:lpstr>
      <vt:lpstr>所属別事業量一覧表!PS_20</vt:lpstr>
      <vt:lpstr>所属別事業量一覧表!PS_21</vt:lpstr>
      <vt:lpstr>所属別事業量一覧表!PS_22</vt:lpstr>
      <vt:lpstr>所属別事業量一覧表!PS_23</vt:lpstr>
      <vt:lpstr>所属別事業量一覧表!PS_24</vt:lpstr>
      <vt:lpstr>所属別事業量一覧表!PS_25</vt:lpstr>
      <vt:lpstr>所属別事業量一覧表!PS_26</vt:lpstr>
      <vt:lpstr>所属別事業量一覧表!PS_27</vt:lpstr>
      <vt:lpstr>所属別事業量一覧表!PS_28</vt:lpstr>
      <vt:lpstr>所属別事業量一覧表!PS_29</vt:lpstr>
      <vt:lpstr>所属別事業量一覧表!PS_3</vt:lpstr>
      <vt:lpstr>所属別事業量一覧表!PS_30</vt:lpstr>
      <vt:lpstr>所属別事業量一覧表!PS_31</vt:lpstr>
      <vt:lpstr>所属別事業量一覧表!PS_4</vt:lpstr>
      <vt:lpstr>所属別事業量一覧表!PS_5</vt:lpstr>
      <vt:lpstr>所属別事業量一覧表!PS_6</vt:lpstr>
      <vt:lpstr>所属別事業量一覧表!PS_7</vt:lpstr>
      <vt:lpstr>所属別事業量一覧表!PS_8</vt:lpstr>
      <vt:lpstr>所属別事業量一覧表!PS_9</vt:lpstr>
      <vt:lpstr>場所表_更新!StartCol</vt:lpstr>
      <vt:lpstr>場所表_三原_更新!StartCol</vt:lpstr>
      <vt:lpstr>場所表_三原_新規!StartCol</vt:lpstr>
      <vt:lpstr>場所表_新規!StartCol</vt:lpstr>
      <vt:lpstr>場所表_尾道_更新!StartCol</vt:lpstr>
      <vt:lpstr>場所表_尾道_新規!StartCol</vt:lpstr>
      <vt:lpstr>場所表_府中_更新!StartCol</vt:lpstr>
      <vt:lpstr>場所表_府中_新規!StartCol</vt:lpstr>
      <vt:lpstr>場所表_福山西_更新!StartCol</vt:lpstr>
      <vt:lpstr>場所表_福山西_新規!StartCol</vt:lpstr>
      <vt:lpstr>場所表_福山東_更新!StartCol</vt:lpstr>
      <vt:lpstr>場所表_福山東_新規!StartCol</vt:lpstr>
      <vt:lpstr>場所表_福山北_更新!StartCol</vt:lpstr>
      <vt:lpstr>場所表_福山北_新規!StartCol</vt:lpstr>
      <vt:lpstr>場所表_更新!StartRow</vt:lpstr>
      <vt:lpstr>場所表_三原_更新!StartRow</vt:lpstr>
      <vt:lpstr>場所表_三原_新規!StartRow</vt:lpstr>
      <vt:lpstr>場所表_新規!StartRow</vt:lpstr>
      <vt:lpstr>場所表_尾道_更新!StartRow</vt:lpstr>
      <vt:lpstr>場所表_尾道_新規!StartRow</vt:lpstr>
      <vt:lpstr>場所表_府中_更新!StartRow</vt:lpstr>
      <vt:lpstr>場所表_府中_新規!StartRow</vt:lpstr>
      <vt:lpstr>場所表_福山西_更新!StartRow</vt:lpstr>
      <vt:lpstr>場所表_福山西_新規!StartRow</vt:lpstr>
      <vt:lpstr>場所表_福山東_更新!StartRow</vt:lpstr>
      <vt:lpstr>場所表_福山東_新規!StartRow</vt:lpstr>
      <vt:lpstr>場所表_福山北_更新!StartRow</vt:lpstr>
      <vt:lpstr>場所表_福山北_新規!StartRow</vt:lpstr>
      <vt:lpstr>所属別事業量一覧表!データ</vt:lpstr>
      <vt:lpstr>所属別事業量一覧表!一覧表</vt:lpstr>
      <vt:lpstr>場所表_更新!一覧表</vt:lpstr>
      <vt:lpstr>場所表_三原_更新!一覧表</vt:lpstr>
      <vt:lpstr>場所表_三原_新規!一覧表</vt:lpstr>
      <vt:lpstr>場所表_新規!一覧表</vt:lpstr>
      <vt:lpstr>場所表_尾道_更新!一覧表</vt:lpstr>
      <vt:lpstr>場所表_尾道_新規!一覧表</vt:lpstr>
      <vt:lpstr>場所表_府中_更新!一覧表</vt:lpstr>
      <vt:lpstr>場所表_府中_新規!一覧表</vt:lpstr>
      <vt:lpstr>場所表_福山西_更新!一覧表</vt:lpstr>
      <vt:lpstr>場所表_福山西_新規!一覧表</vt:lpstr>
      <vt:lpstr>場所表_福山東_更新!一覧表</vt:lpstr>
      <vt:lpstr>場所表_福山東_新規!一覧表</vt:lpstr>
      <vt:lpstr>場所表_福山北_更新!一覧表</vt:lpstr>
      <vt:lpstr>場所表_福山北_新規!一覧表</vt:lpstr>
      <vt:lpstr>設計書!一覧表</vt:lpstr>
      <vt:lpstr>表紙等_署用!監督員</vt:lpstr>
      <vt:lpstr>場所表_更新!規制番号</vt:lpstr>
      <vt:lpstr>場所表_三原_更新!規制番号</vt:lpstr>
      <vt:lpstr>場所表_尾道_更新!規制番号</vt:lpstr>
      <vt:lpstr>場所表_府中_更新!規制番号</vt:lpstr>
      <vt:lpstr>場所表_福山西_更新!規制番号</vt:lpstr>
      <vt:lpstr>場所表_福山東_更新!規制番号</vt:lpstr>
      <vt:lpstr>場所表_福山北_更新!規制番号</vt:lpstr>
      <vt:lpstr>場所表_三原_新規!区分</vt:lpstr>
      <vt:lpstr>場所表_新規!区分</vt:lpstr>
      <vt:lpstr>場所表_尾道_新規!区分</vt:lpstr>
      <vt:lpstr>場所表_府中_新規!区分</vt:lpstr>
      <vt:lpstr>場所表_福山西_新規!区分</vt:lpstr>
      <vt:lpstr>場所表_福山東_新規!区分</vt:lpstr>
      <vt:lpstr>場所表_福山北_新規!区分</vt:lpstr>
      <vt:lpstr>場所表_更新!警察署名</vt:lpstr>
      <vt:lpstr>場所表_三原_更新!警察署名</vt:lpstr>
      <vt:lpstr>場所表_三原_新規!警察署名</vt:lpstr>
      <vt:lpstr>場所表_新規!警察署名</vt:lpstr>
      <vt:lpstr>場所表_尾道_更新!警察署名</vt:lpstr>
      <vt:lpstr>場所表_尾道_新規!警察署名</vt:lpstr>
      <vt:lpstr>場所表_府中_更新!警察署名</vt:lpstr>
      <vt:lpstr>場所表_府中_新規!警察署名</vt:lpstr>
      <vt:lpstr>場所表_福山西_更新!警察署名</vt:lpstr>
      <vt:lpstr>場所表_福山西_新規!警察署名</vt:lpstr>
      <vt:lpstr>場所表_福山東_更新!警察署名</vt:lpstr>
      <vt:lpstr>場所表_福山東_新規!警察署名</vt:lpstr>
      <vt:lpstr>場所表_福山北_更新!警察署名</vt:lpstr>
      <vt:lpstr>場所表_福山北_新規!警察署名</vt:lpstr>
      <vt:lpstr>表紙等_署用!警察署名</vt:lpstr>
      <vt:lpstr>表紙等_署用!検査員</vt:lpstr>
      <vt:lpstr>交_通_規_制_課</vt:lpstr>
      <vt:lpstr>設計書!交通整理員</vt:lpstr>
      <vt:lpstr>設計書!交通整理員Ａ</vt:lpstr>
      <vt:lpstr>設計書!交通整理員Ａ_夜間</vt:lpstr>
      <vt:lpstr>設計書!交通整理員B</vt:lpstr>
      <vt:lpstr>設計書!交通整理員Ｂ_夜間</vt:lpstr>
      <vt:lpstr>表紙等_署用!工事期間</vt:lpstr>
      <vt:lpstr>表紙等_署用!工事種別</vt:lpstr>
      <vt:lpstr>表紙等_署用!工事場所</vt:lpstr>
      <vt:lpstr>表紙等_署用!工事場所箇所数</vt:lpstr>
      <vt:lpstr>表紙等_署用!工事内容</vt:lpstr>
      <vt:lpstr>表紙等_署用!工事番号</vt:lpstr>
      <vt:lpstr>表紙等_署用!工事費</vt:lpstr>
      <vt:lpstr>表紙等_署用!工事名称</vt:lpstr>
      <vt:lpstr>場所表_更新!更新合計</vt:lpstr>
      <vt:lpstr>場所表_三原_更新!更新合計</vt:lpstr>
      <vt:lpstr>場所表_尾道_更新!更新合計</vt:lpstr>
      <vt:lpstr>場所表_府中_更新!更新合計</vt:lpstr>
      <vt:lpstr>場所表_福山西_更新!更新合計</vt:lpstr>
      <vt:lpstr>場所表_福山東_更新!更新合計</vt:lpstr>
      <vt:lpstr>場所表_福山北_更新!更新合計</vt:lpstr>
      <vt:lpstr>設計書!合計</vt:lpstr>
      <vt:lpstr>場所表_更新!事業量</vt:lpstr>
      <vt:lpstr>場所表_三原_更新!事業量</vt:lpstr>
      <vt:lpstr>場所表_三原_新規!事業量</vt:lpstr>
      <vt:lpstr>場所表_新規!事業量</vt:lpstr>
      <vt:lpstr>場所表_尾道_更新!事業量</vt:lpstr>
      <vt:lpstr>場所表_尾道_新規!事業量</vt:lpstr>
      <vt:lpstr>場所表_府中_更新!事業量</vt:lpstr>
      <vt:lpstr>場所表_府中_新規!事業量</vt:lpstr>
      <vt:lpstr>場所表_福山西_更新!事業量</vt:lpstr>
      <vt:lpstr>場所表_福山西_新規!事業量</vt:lpstr>
      <vt:lpstr>場所表_福山東_更新!事業量</vt:lpstr>
      <vt:lpstr>場所表_福山東_新規!事業量</vt:lpstr>
      <vt:lpstr>場所表_福山北_更新!事業量</vt:lpstr>
      <vt:lpstr>場所表_福山北_新規!事業量</vt:lpstr>
      <vt:lpstr>場所表_更新!事業量新規更新合計</vt:lpstr>
      <vt:lpstr>場所表_三原_更新!事業量新規更新合計</vt:lpstr>
      <vt:lpstr>場所表_尾道_更新!事業量新規更新合計</vt:lpstr>
      <vt:lpstr>場所表_府中_更新!事業量新規更新合計</vt:lpstr>
      <vt:lpstr>場所表_福山西_更新!事業量新規更新合計</vt:lpstr>
      <vt:lpstr>場所表_福山東_更新!事業量新規更新合計</vt:lpstr>
      <vt:lpstr>場所表_福山北_更新!事業量新規更新合計</vt:lpstr>
      <vt:lpstr>場所表_三原_新規!事業量新規合計</vt:lpstr>
      <vt:lpstr>場所表_新規!事業量新規合計</vt:lpstr>
      <vt:lpstr>場所表_尾道_新規!事業量新規合計</vt:lpstr>
      <vt:lpstr>場所表_府中_新規!事業量新規合計</vt:lpstr>
      <vt:lpstr>場所表_福山西_新規!事業量新規合計</vt:lpstr>
      <vt:lpstr>場所表_福山東_新規!事業量新規合計</vt:lpstr>
      <vt:lpstr>場所表_福山北_新規!事業量新規合計</vt:lpstr>
      <vt:lpstr>場所表_更新!場所</vt:lpstr>
      <vt:lpstr>場所表_三原_更新!場所</vt:lpstr>
      <vt:lpstr>場所表_三原_新規!場所</vt:lpstr>
      <vt:lpstr>場所表_新規!場所</vt:lpstr>
      <vt:lpstr>場所表_尾道_更新!場所</vt:lpstr>
      <vt:lpstr>場所表_尾道_新規!場所</vt:lpstr>
      <vt:lpstr>場所表_府中_更新!場所</vt:lpstr>
      <vt:lpstr>場所表_府中_新規!場所</vt:lpstr>
      <vt:lpstr>場所表_福山西_更新!場所</vt:lpstr>
      <vt:lpstr>場所表_福山西_新規!場所</vt:lpstr>
      <vt:lpstr>場所表_福山東_更新!場所</vt:lpstr>
      <vt:lpstr>場所表_福山東_新規!場所</vt:lpstr>
      <vt:lpstr>場所表_福山北_更新!場所</vt:lpstr>
      <vt:lpstr>場所表_福山北_新規!場所</vt:lpstr>
      <vt:lpstr>場所表_更新!新規更新合計</vt:lpstr>
      <vt:lpstr>場所表_三原_更新!新規更新合計</vt:lpstr>
      <vt:lpstr>場所表_尾道_更新!新規更新合計</vt:lpstr>
      <vt:lpstr>場所表_府中_更新!新規更新合計</vt:lpstr>
      <vt:lpstr>場所表_福山西_更新!新規更新合計</vt:lpstr>
      <vt:lpstr>場所表_福山東_更新!新規更新合計</vt:lpstr>
      <vt:lpstr>場所表_福山北_更新!新規更新合計</vt:lpstr>
      <vt:lpstr>場所表_更新!新規更新合計値</vt:lpstr>
      <vt:lpstr>場所表_三原_更新!新規更新合計値</vt:lpstr>
      <vt:lpstr>場所表_尾道_更新!新規更新合計値</vt:lpstr>
      <vt:lpstr>場所表_府中_更新!新規更新合計値</vt:lpstr>
      <vt:lpstr>場所表_福山西_更新!新規更新合計値</vt:lpstr>
      <vt:lpstr>場所表_福山東_更新!新規更新合計値</vt:lpstr>
      <vt:lpstr>場所表_福山北_更新!新規更新合計値</vt:lpstr>
      <vt:lpstr>場所表_三原_新規!新規合計</vt:lpstr>
      <vt:lpstr>場所表_新規!新規合計</vt:lpstr>
      <vt:lpstr>場所表_尾道_新規!新規合計</vt:lpstr>
      <vt:lpstr>場所表_府中_新規!新規合計</vt:lpstr>
      <vt:lpstr>場所表_福山西_新規!新規合計</vt:lpstr>
      <vt:lpstr>場所表_福山東_新規!新規合計</vt:lpstr>
      <vt:lpstr>場所表_福山北_新規!新規合計</vt:lpstr>
      <vt:lpstr>場所表_更新!数</vt:lpstr>
      <vt:lpstr>場所表_三原_更新!数</vt:lpstr>
      <vt:lpstr>場所表_三原_新規!数</vt:lpstr>
      <vt:lpstr>場所表_新規!数</vt:lpstr>
      <vt:lpstr>場所表_尾道_更新!数</vt:lpstr>
      <vt:lpstr>場所表_尾道_新規!数</vt:lpstr>
      <vt:lpstr>場所表_府中_更新!数</vt:lpstr>
      <vt:lpstr>場所表_府中_新規!数</vt:lpstr>
      <vt:lpstr>場所表_福山西_更新!数</vt:lpstr>
      <vt:lpstr>場所表_福山西_新規!数</vt:lpstr>
      <vt:lpstr>場所表_福山東_更新!数</vt:lpstr>
      <vt:lpstr>場所表_福山東_新規!数</vt:lpstr>
      <vt:lpstr>場所表_福山北_更新!数</vt:lpstr>
      <vt:lpstr>場所表_福山北_新規!数</vt:lpstr>
      <vt:lpstr>場所表_三原_新規!整理番号</vt:lpstr>
      <vt:lpstr>場所表_新規!整理番号</vt:lpstr>
      <vt:lpstr>場所表_尾道_新規!整理番号</vt:lpstr>
      <vt:lpstr>場所表_府中_新規!整理番号</vt:lpstr>
      <vt:lpstr>場所表_福山西_新規!整理番号</vt:lpstr>
      <vt:lpstr>場所表_福山東_新規!整理番号</vt:lpstr>
      <vt:lpstr>場所表_福山北_新規!整理番号</vt:lpstr>
      <vt:lpstr>場所表_更新!単位</vt:lpstr>
      <vt:lpstr>場所表_三原_更新!単位</vt:lpstr>
      <vt:lpstr>場所表_三原_新規!単位</vt:lpstr>
      <vt:lpstr>場所表_新規!単位</vt:lpstr>
      <vt:lpstr>場所表_尾道_更新!単位</vt:lpstr>
      <vt:lpstr>場所表_尾道_新規!単位</vt:lpstr>
      <vt:lpstr>場所表_府中_更新!単位</vt:lpstr>
      <vt:lpstr>場所表_府中_新規!単位</vt:lpstr>
      <vt:lpstr>場所表_福山西_更新!単位</vt:lpstr>
      <vt:lpstr>場所表_福山西_新規!単位</vt:lpstr>
      <vt:lpstr>場所表_福山東_更新!単位</vt:lpstr>
      <vt:lpstr>場所表_福山東_新規!単位</vt:lpstr>
      <vt:lpstr>場所表_福山北_更新!単位</vt:lpstr>
      <vt:lpstr>場所表_福山北_新規!単位</vt:lpstr>
      <vt:lpstr>設計書!単価</vt:lpstr>
      <vt:lpstr>場所表_更新!道路種別</vt:lpstr>
      <vt:lpstr>場所表_三原_更新!道路種別</vt:lpstr>
      <vt:lpstr>場所表_三原_新規!道路種別</vt:lpstr>
      <vt:lpstr>場所表_新規!道路種別</vt:lpstr>
      <vt:lpstr>場所表_尾道_更新!道路種別</vt:lpstr>
      <vt:lpstr>場所表_尾道_新規!道路種別</vt:lpstr>
      <vt:lpstr>場所表_府中_更新!道路種別</vt:lpstr>
      <vt:lpstr>場所表_府中_新規!道路種別</vt:lpstr>
      <vt:lpstr>場所表_福山西_更新!道路種別</vt:lpstr>
      <vt:lpstr>場所表_福山西_新規!道路種別</vt:lpstr>
      <vt:lpstr>場所表_福山東_更新!道路種別</vt:lpstr>
      <vt:lpstr>場所表_福山東_新規!道路種別</vt:lpstr>
      <vt:lpstr>場所表_福山北_更新!道路種別</vt:lpstr>
      <vt:lpstr>場所表_福山北_新規!道路種別</vt:lpstr>
      <vt:lpstr>表紙等_署用!特記事項</vt:lpstr>
      <vt:lpstr>表紙等_署用!年月</vt:lpstr>
      <vt:lpstr>場所表_更新!発注分類</vt:lpstr>
      <vt:lpstr>場所表_三原_更新!発注分類</vt:lpstr>
      <vt:lpstr>場所表_三原_新規!発注分類</vt:lpstr>
      <vt:lpstr>場所表_新規!発注分類</vt:lpstr>
      <vt:lpstr>場所表_尾道_更新!発注分類</vt:lpstr>
      <vt:lpstr>場所表_尾道_新規!発注分類</vt:lpstr>
      <vt:lpstr>場所表_府中_更新!発注分類</vt:lpstr>
      <vt:lpstr>場所表_府中_新規!発注分類</vt:lpstr>
      <vt:lpstr>場所表_福山西_更新!発注分類</vt:lpstr>
      <vt:lpstr>場所表_福山西_新規!発注分類</vt:lpstr>
      <vt:lpstr>場所表_福山東_更新!発注分類</vt:lpstr>
      <vt:lpstr>場所表_福山東_新規!発注分類</vt:lpstr>
      <vt:lpstr>場所表_福山北_更新!発注分類</vt:lpstr>
      <vt:lpstr>場所表_福山北_新規!発注分類</vt:lpstr>
      <vt:lpstr>場所表_更新!備考</vt:lpstr>
      <vt:lpstr>場所表_三原_更新!備考</vt:lpstr>
      <vt:lpstr>場所表_三原_新規!備考</vt:lpstr>
      <vt:lpstr>場所表_新規!備考</vt:lpstr>
      <vt:lpstr>場所表_尾道_更新!備考</vt:lpstr>
      <vt:lpstr>場所表_尾道_新規!備考</vt:lpstr>
      <vt:lpstr>場所表_府中_更新!備考</vt:lpstr>
      <vt:lpstr>場所表_府中_新規!備考</vt:lpstr>
      <vt:lpstr>場所表_福山西_更新!備考</vt:lpstr>
      <vt:lpstr>場所表_福山西_新規!備考</vt:lpstr>
      <vt:lpstr>場所表_福山東_更新!備考</vt:lpstr>
      <vt:lpstr>場所表_福山東_新規!備考</vt:lpstr>
      <vt:lpstr>場所表_福山北_更新!備考</vt:lpstr>
      <vt:lpstr>場所表_福山北_新規!備考</vt:lpstr>
      <vt:lpstr>場所表_更新!標示種別</vt:lpstr>
      <vt:lpstr>場所表_三原_更新!標示種別</vt:lpstr>
      <vt:lpstr>場所表_三原_新規!標示種別</vt:lpstr>
      <vt:lpstr>場所表_新規!標示種別</vt:lpstr>
      <vt:lpstr>場所表_尾道_更新!標示種別</vt:lpstr>
      <vt:lpstr>場所表_尾道_新規!標示種別</vt:lpstr>
      <vt:lpstr>場所表_府中_更新!標示種別</vt:lpstr>
      <vt:lpstr>場所表_府中_新規!標示種別</vt:lpstr>
      <vt:lpstr>場所表_福山西_更新!標示種別</vt:lpstr>
      <vt:lpstr>場所表_福山西_新規!標示種別</vt:lpstr>
      <vt:lpstr>場所表_福山東_更新!標示種別</vt:lpstr>
      <vt:lpstr>場所表_福山東_新規!標示種別</vt:lpstr>
      <vt:lpstr>場所表_福山北_更新!標示種別</vt:lpstr>
      <vt:lpstr>場所表_福山北_新規!標示種別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2026-10-20T23:50:41Z</dcterms:created>
  <dcterms:modified xsi:type="dcterms:W3CDTF">2026-10-20T23:50:41Z</dcterms:modified>
</cp:coreProperties>
</file>